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jwarr\Desktop\Website Templates\Modified Templates\"/>
    </mc:Choice>
  </mc:AlternateContent>
  <xr:revisionPtr revIDLastSave="0" documentId="8_{71FB7015-9813-407D-A89F-31D58308EAF9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PERSONAL BUDGET" sheetId="3" r:id="rId1"/>
    <sheet name="Expenses" sheetId="1" r:id="rId2"/>
  </sheets>
  <definedNames>
    <definedName name="LastCol" localSheetId="0">COUNTA('PERSONAL BUDGET'!$4:$4)+1</definedName>
    <definedName name="LastCol">COUNTA(Expenses!#REF!)+1</definedName>
    <definedName name="PrintArea_SET" localSheetId="0">OFFSET('PERSONAL BUDGET'!$A$1,,,MATCH(REPT("z",255),'PERSONAL BUDGET'!$A:$A),'PERSONAL BUDGET'!LastCol)</definedName>
    <definedName name="PrintArea_SET">OFFSET(Expenses!#REF!,,,MATCH(REPT("z",255),Expenses!$A:$A),LastCol)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84" i="3" l="1"/>
  <c r="B23" i="3"/>
  <c r="B11" i="3"/>
  <c r="AQ48" i="1"/>
  <c r="AR48" i="1"/>
  <c r="J48" i="1"/>
  <c r="K48" i="1"/>
  <c r="L48" i="1"/>
  <c r="M48" i="1"/>
  <c r="N48" i="1"/>
  <c r="O48" i="1"/>
  <c r="P48" i="1"/>
  <c r="Q48" i="1"/>
  <c r="R48" i="1"/>
  <c r="S48" i="1"/>
  <c r="T48" i="1"/>
  <c r="U48" i="1"/>
  <c r="V48" i="1"/>
  <c r="W48" i="1"/>
  <c r="X48" i="1"/>
  <c r="Y48" i="1"/>
  <c r="Z48" i="1"/>
  <c r="AA48" i="1"/>
  <c r="AB48" i="1"/>
  <c r="AC48" i="1"/>
  <c r="AD48" i="1"/>
  <c r="AE48" i="1"/>
  <c r="AF48" i="1"/>
  <c r="AG48" i="1"/>
  <c r="AH48" i="1"/>
  <c r="AI48" i="1"/>
  <c r="AJ48" i="1"/>
  <c r="AK48" i="1"/>
  <c r="AL48" i="1"/>
  <c r="AM48" i="1"/>
  <c r="AN48" i="1"/>
  <c r="AO48" i="1"/>
  <c r="AP48" i="1"/>
  <c r="I48" i="1"/>
  <c r="H48" i="1"/>
  <c r="G48" i="1"/>
  <c r="E48" i="1"/>
  <c r="F48" i="1"/>
  <c r="D48" i="1"/>
  <c r="C48" i="1"/>
  <c r="B48" i="1"/>
  <c r="AR50" i="1" l="1"/>
  <c r="M89" i="3"/>
  <c r="L89" i="3"/>
  <c r="K89" i="3"/>
  <c r="J89" i="3"/>
  <c r="I89" i="3"/>
  <c r="H89" i="3"/>
  <c r="G89" i="3"/>
  <c r="G92" i="3" s="1"/>
  <c r="G93" i="3" s="1"/>
  <c r="F89" i="3"/>
  <c r="E89" i="3"/>
  <c r="D89" i="3"/>
  <c r="C89" i="3"/>
  <c r="B89" i="3"/>
  <c r="N88" i="3"/>
  <c r="N89" i="3" s="1"/>
  <c r="M85" i="3"/>
  <c r="L85" i="3"/>
  <c r="K85" i="3"/>
  <c r="J85" i="3"/>
  <c r="I85" i="3"/>
  <c r="H85" i="3"/>
  <c r="G85" i="3"/>
  <c r="F85" i="3"/>
  <c r="E85" i="3"/>
  <c r="D85" i="3"/>
  <c r="C85" i="3"/>
  <c r="B85" i="3"/>
  <c r="N83" i="3"/>
  <c r="N82" i="3"/>
  <c r="N81" i="3"/>
  <c r="M78" i="3"/>
  <c r="L78" i="3"/>
  <c r="K78" i="3"/>
  <c r="J78" i="3"/>
  <c r="I78" i="3"/>
  <c r="H78" i="3"/>
  <c r="G78" i="3"/>
  <c r="F78" i="3"/>
  <c r="E78" i="3"/>
  <c r="D78" i="3"/>
  <c r="C78" i="3"/>
  <c r="B78" i="3"/>
  <c r="N77" i="3"/>
  <c r="N78" i="3" s="1"/>
  <c r="M74" i="3"/>
  <c r="L74" i="3"/>
  <c r="K74" i="3"/>
  <c r="J74" i="3"/>
  <c r="I74" i="3"/>
  <c r="H74" i="3"/>
  <c r="G74" i="3"/>
  <c r="F74" i="3"/>
  <c r="E74" i="3"/>
  <c r="D74" i="3"/>
  <c r="C74" i="3"/>
  <c r="B74" i="3"/>
  <c r="N73" i="3"/>
  <c r="N72" i="3"/>
  <c r="N71" i="3"/>
  <c r="N70" i="3"/>
  <c r="N69" i="3"/>
  <c r="M66" i="3"/>
  <c r="L66" i="3"/>
  <c r="K66" i="3"/>
  <c r="J66" i="3"/>
  <c r="I66" i="3"/>
  <c r="H66" i="3"/>
  <c r="G66" i="3"/>
  <c r="F66" i="3"/>
  <c r="E66" i="3"/>
  <c r="D66" i="3"/>
  <c r="C66" i="3"/>
  <c r="B66" i="3"/>
  <c r="N65" i="3"/>
  <c r="N64" i="3"/>
  <c r="N63" i="3"/>
  <c r="N62" i="3"/>
  <c r="M59" i="3"/>
  <c r="L59" i="3"/>
  <c r="K59" i="3"/>
  <c r="J59" i="3"/>
  <c r="I59" i="3"/>
  <c r="H59" i="3"/>
  <c r="G59" i="3"/>
  <c r="F59" i="3"/>
  <c r="E59" i="3"/>
  <c r="D59" i="3"/>
  <c r="C59" i="3"/>
  <c r="B59" i="3"/>
  <c r="N58" i="3"/>
  <c r="N57" i="3"/>
  <c r="N56" i="3"/>
  <c r="N55" i="3"/>
  <c r="M52" i="3"/>
  <c r="L52" i="3"/>
  <c r="K52" i="3"/>
  <c r="J52" i="3"/>
  <c r="I52" i="3"/>
  <c r="H52" i="3"/>
  <c r="G52" i="3"/>
  <c r="F52" i="3"/>
  <c r="E52" i="3"/>
  <c r="D52" i="3"/>
  <c r="C52" i="3"/>
  <c r="B52" i="3"/>
  <c r="N51" i="3"/>
  <c r="N50" i="3"/>
  <c r="N49" i="3"/>
  <c r="N48" i="3"/>
  <c r="N47" i="3"/>
  <c r="M44" i="3"/>
  <c r="L44" i="3"/>
  <c r="K44" i="3"/>
  <c r="J44" i="3"/>
  <c r="I44" i="3"/>
  <c r="H44" i="3"/>
  <c r="G44" i="3"/>
  <c r="F44" i="3"/>
  <c r="E44" i="3"/>
  <c r="D44" i="3"/>
  <c r="C44" i="3"/>
  <c r="B44" i="3"/>
  <c r="N43" i="3"/>
  <c r="N42" i="3"/>
  <c r="N41" i="3"/>
  <c r="N40" i="3"/>
  <c r="N39" i="3"/>
  <c r="N38" i="3"/>
  <c r="M35" i="3"/>
  <c r="L35" i="3"/>
  <c r="K35" i="3"/>
  <c r="J35" i="3"/>
  <c r="I35" i="3"/>
  <c r="H35" i="3"/>
  <c r="G35" i="3"/>
  <c r="F35" i="3"/>
  <c r="E35" i="3"/>
  <c r="D35" i="3"/>
  <c r="C35" i="3"/>
  <c r="B35" i="3"/>
  <c r="N34" i="3"/>
  <c r="N33" i="3"/>
  <c r="N32" i="3"/>
  <c r="N31" i="3"/>
  <c r="M28" i="3"/>
  <c r="L28" i="3"/>
  <c r="K28" i="3"/>
  <c r="J28" i="3"/>
  <c r="I28" i="3"/>
  <c r="H28" i="3"/>
  <c r="G28" i="3"/>
  <c r="F28" i="3"/>
  <c r="E28" i="3"/>
  <c r="D28" i="3"/>
  <c r="C28" i="3"/>
  <c r="B28" i="3"/>
  <c r="N27" i="3"/>
  <c r="N26" i="3"/>
  <c r="N28" i="3" s="1"/>
  <c r="M23" i="3"/>
  <c r="L23" i="3"/>
  <c r="K23" i="3"/>
  <c r="J23" i="3"/>
  <c r="I23" i="3"/>
  <c r="H23" i="3"/>
  <c r="G23" i="3"/>
  <c r="F23" i="3"/>
  <c r="E23" i="3"/>
  <c r="D23" i="3"/>
  <c r="C23" i="3"/>
  <c r="N22" i="3"/>
  <c r="N21" i="3"/>
  <c r="N20" i="3"/>
  <c r="N19" i="3"/>
  <c r="N18" i="3"/>
  <c r="N17" i="3"/>
  <c r="N16" i="3"/>
  <c r="N15" i="3"/>
  <c r="M11" i="3"/>
  <c r="L11" i="3"/>
  <c r="K11" i="3"/>
  <c r="J11" i="3"/>
  <c r="I11" i="3"/>
  <c r="H11" i="3"/>
  <c r="G11" i="3"/>
  <c r="F11" i="3"/>
  <c r="E11" i="3"/>
  <c r="D11" i="3"/>
  <c r="C11" i="3"/>
  <c r="N10" i="3"/>
  <c r="N9" i="3"/>
  <c r="N8" i="3"/>
  <c r="N7" i="3"/>
  <c r="N6" i="3"/>
  <c r="H92" i="3" l="1"/>
  <c r="H93" i="3" s="1"/>
  <c r="I92" i="3"/>
  <c r="I93" i="3" s="1"/>
  <c r="B92" i="3"/>
  <c r="B93" i="3" s="1"/>
  <c r="J92" i="3"/>
  <c r="J93" i="3" s="1"/>
  <c r="D92" i="3"/>
  <c r="D93" i="3" s="1"/>
  <c r="N52" i="3"/>
  <c r="C92" i="3"/>
  <c r="C93" i="3" s="1"/>
  <c r="K92" i="3"/>
  <c r="K93" i="3" s="1"/>
  <c r="L92" i="3"/>
  <c r="L93" i="3" s="1"/>
  <c r="E92" i="3"/>
  <c r="E93" i="3" s="1"/>
  <c r="M92" i="3"/>
  <c r="M93" i="3" s="1"/>
  <c r="F92" i="3"/>
  <c r="F93" i="3" s="1"/>
  <c r="N11" i="3"/>
  <c r="N66" i="3"/>
  <c r="N35" i="3"/>
  <c r="N44" i="3"/>
  <c r="N23" i="3"/>
  <c r="N59" i="3"/>
  <c r="N74" i="3"/>
  <c r="N85" i="3"/>
  <c r="N92" i="3" l="1"/>
  <c r="N93" i="3" s="1"/>
</calcChain>
</file>

<file path=xl/sharedStrings.xml><?xml version="1.0" encoding="utf-8"?>
<sst xmlns="http://schemas.openxmlformats.org/spreadsheetml/2006/main" count="183" uniqueCount="93">
  <si>
    <t>Wages</t>
  </si>
  <si>
    <t>Interest/dividends</t>
  </si>
  <si>
    <t>Miscellaneous</t>
  </si>
  <si>
    <t xml:space="preserve">Groceries </t>
  </si>
  <si>
    <t>Dining out</t>
  </si>
  <si>
    <t>Repairs</t>
  </si>
  <si>
    <t>Prescriptions</t>
  </si>
  <si>
    <t>Magazines</t>
  </si>
  <si>
    <t>Clothing</t>
  </si>
  <si>
    <t>Gifts</t>
  </si>
  <si>
    <t xml:space="preserve">   Other</t>
  </si>
  <si>
    <t>Total expenses</t>
  </si>
  <si>
    <t>Total</t>
  </si>
  <si>
    <t>INCOME</t>
  </si>
  <si>
    <t>EXPENSES</t>
  </si>
  <si>
    <t>HOME</t>
  </si>
  <si>
    <t>TRANSPORTATION</t>
  </si>
  <si>
    <t>ENTERTAINMENT</t>
  </si>
  <si>
    <t>HEALTH</t>
  </si>
  <si>
    <t>PERSONAL</t>
  </si>
  <si>
    <t>TOTALS</t>
  </si>
  <si>
    <t>JAN</t>
  </si>
  <si>
    <t>FEB</t>
  </si>
  <si>
    <t>MAY</t>
  </si>
  <si>
    <t>MAR</t>
  </si>
  <si>
    <t>APR</t>
  </si>
  <si>
    <t>JUN</t>
  </si>
  <si>
    <t>JUL</t>
  </si>
  <si>
    <t>AUG</t>
  </si>
  <si>
    <t>SEP</t>
  </si>
  <si>
    <t>OCT</t>
  </si>
  <si>
    <t>NOV</t>
  </si>
  <si>
    <t>DEC</t>
  </si>
  <si>
    <t>YEAR</t>
  </si>
  <si>
    <t>REVENUE</t>
  </si>
  <si>
    <t xml:space="preserve"> </t>
  </si>
  <si>
    <t>PERSONAL BUDGET PLANNER (YEARLY)</t>
  </si>
  <si>
    <t>Solid Waste</t>
  </si>
  <si>
    <t>Water</t>
  </si>
  <si>
    <t xml:space="preserve">Natural Gas </t>
  </si>
  <si>
    <t>Internet</t>
  </si>
  <si>
    <t>FOOD</t>
  </si>
  <si>
    <t>Fuel</t>
  </si>
  <si>
    <t>TV Subscriptions</t>
  </si>
  <si>
    <t>Sporting Events</t>
  </si>
  <si>
    <t>Movies/Plays/Concerts</t>
  </si>
  <si>
    <t>Tours</t>
  </si>
  <si>
    <t>Life Insurance</t>
  </si>
  <si>
    <t>Healthcare Expenses</t>
  </si>
  <si>
    <t>Fitness</t>
  </si>
  <si>
    <t>Cell Phone</t>
  </si>
  <si>
    <t>Auto Insurance</t>
  </si>
  <si>
    <t>Auto Repairs</t>
  </si>
  <si>
    <t>EDUCATION</t>
  </si>
  <si>
    <t>Coursework</t>
  </si>
  <si>
    <t>Books/Audiobooks</t>
  </si>
  <si>
    <t>Seminars</t>
  </si>
  <si>
    <t>CHARITY</t>
  </si>
  <si>
    <t>Church/Tithing</t>
  </si>
  <si>
    <t>Membership Dues</t>
  </si>
  <si>
    <t>Other Charities</t>
  </si>
  <si>
    <t>Barber/Beauty Salon</t>
  </si>
  <si>
    <t>Ironing/Dry Cleaning</t>
  </si>
  <si>
    <t>Savings</t>
  </si>
  <si>
    <t>RETIREMENT</t>
  </si>
  <si>
    <t>IRA</t>
  </si>
  <si>
    <t>Electricity</t>
  </si>
  <si>
    <t>Other</t>
  </si>
  <si>
    <t>OTHER</t>
  </si>
  <si>
    <t>Mortgage/Rent</t>
  </si>
  <si>
    <t>Car Payment</t>
  </si>
  <si>
    <t>Health Insurance</t>
  </si>
  <si>
    <t>DEBT</t>
  </si>
  <si>
    <t>Credit Card Interest Paid</t>
  </si>
  <si>
    <t>Installation Loan Payments</t>
  </si>
  <si>
    <t>Student Loan Payments</t>
  </si>
  <si>
    <t>Regular Charitable Giving</t>
  </si>
  <si>
    <t>School/Children Activities</t>
  </si>
  <si>
    <t>Eating Out</t>
  </si>
  <si>
    <t>Groceries</t>
  </si>
  <si>
    <t>Payments</t>
  </si>
  <si>
    <t>Itemized Expenses Template</t>
  </si>
  <si>
    <t>Total Expenses:</t>
  </si>
  <si>
    <t>Totals</t>
  </si>
  <si>
    <t>Name:</t>
  </si>
  <si>
    <t>Child Support/SSI Received</t>
  </si>
  <si>
    <t>Retirement/Pension Received</t>
  </si>
  <si>
    <t>Installment Loan Payments</t>
  </si>
  <si>
    <t>Child Support/Alimony Payments</t>
  </si>
  <si>
    <t>Example:</t>
  </si>
  <si>
    <t>Little Ceasars Pizza</t>
  </si>
  <si>
    <t>Trustmark Mortgage</t>
  </si>
  <si>
    <t>Netflix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</si>
</sst>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(&quot;$&quot;* #,##0.00_);_(&quot;$&quot;* \(#,##0.00\);_(&quot;$&quot;* &quot;-&quot;??_);_(@_)"/>
    <numFmt numFmtId="164" formatCode="&quot;$&quot;#,##0.00"/>
  </numFmts>
  <fonts count="13" x14ac:knownFonts="1">
    <font>
      <sz val="10"/>
      <color theme="1" tint="0.14993743705557422"/>
      <name val="Tahoma"/>
      <family val="2"/>
      <scheme val="minor"/>
    </font>
    <font>
      <b/>
      <sz val="10"/>
      <color theme="1" tint="0.14990691854609822"/>
      <name val="Trebuchet MS"/>
      <family val="2"/>
      <scheme val="major"/>
    </font>
    <font>
      <sz val="11"/>
      <color theme="1" tint="0.14993743705557422"/>
      <name val="Trebuchet MS"/>
      <family val="2"/>
      <scheme val="major"/>
    </font>
    <font>
      <sz val="22"/>
      <color theme="1" tint="0.14993743705557422"/>
      <name val="Trebuchet MS"/>
      <family val="2"/>
      <scheme val="major"/>
    </font>
    <font>
      <sz val="22"/>
      <color rgb="FFFF0000"/>
      <name val="Trebuchet MS"/>
      <family val="2"/>
      <scheme val="major"/>
    </font>
    <font>
      <sz val="11"/>
      <color theme="0"/>
      <name val="Trebuchet MS"/>
      <family val="2"/>
      <scheme val="major"/>
    </font>
    <font>
      <b/>
      <sz val="10"/>
      <color theme="0"/>
      <name val="Trebuchet MS"/>
      <family val="2"/>
      <scheme val="major"/>
    </font>
    <font>
      <sz val="10"/>
      <color theme="5" tint="-0.499984740745262"/>
      <name val="Tahoma"/>
      <family val="2"/>
      <scheme val="minor"/>
    </font>
    <font>
      <sz val="10"/>
      <color theme="1" tint="0.14993743705557422"/>
      <name val="Tahoma"/>
      <family val="2"/>
      <scheme val="minor"/>
    </font>
    <font>
      <b/>
      <sz val="11"/>
      <color theme="0"/>
      <name val="Trebuchet MS"/>
      <family val="2"/>
      <scheme val="major"/>
    </font>
    <font>
      <b/>
      <sz val="10"/>
      <color theme="1" tint="0.14993743705557422"/>
      <name val="Tahoma"/>
      <family val="2"/>
      <scheme val="minor"/>
    </font>
    <font>
      <b/>
      <sz val="12"/>
      <color theme="1" tint="0.14993743705557422"/>
      <name val="Tahoma"/>
      <family val="2"/>
      <scheme val="minor"/>
    </font>
    <font>
      <sz val="12"/>
      <color rgb="FFFF0000"/>
      <name val="Trebuchet MS"/>
      <family val="2"/>
      <scheme val="major"/>
    </font>
  </fonts>
  <fills count="11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theme="4" tint="0.80001220740379042"/>
        </stop>
      </gradientFill>
    </fill>
    <fill>
      <gradientFill degree="90">
        <stop position="0">
          <color theme="0"/>
        </stop>
        <stop position="1">
          <color theme="5" tint="0.80001220740379042"/>
        </stop>
      </gradient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auto="1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theme="5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theme="4" tint="-0.24994659260841701"/>
      </bottom>
      <diagonal/>
    </border>
    <border>
      <left/>
      <right/>
      <top/>
      <bottom style="medium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3" fillId="0" borderId="0" applyNumberFormat="0" applyFill="0" applyProtection="0">
      <alignment vertical="center"/>
    </xf>
    <xf numFmtId="0" fontId="2" fillId="0" borderId="1" applyNumberFormat="0" applyFill="0" applyProtection="0">
      <alignment vertical="center"/>
    </xf>
    <xf numFmtId="0" fontId="1" fillId="2" borderId="0" applyNumberFormat="0" applyProtection="0">
      <alignment vertical="center"/>
    </xf>
    <xf numFmtId="0" fontId="1" fillId="3" borderId="0" applyNumberFormat="0" applyProtection="0">
      <alignment vertical="center"/>
    </xf>
    <xf numFmtId="44" fontId="8" fillId="0" borderId="0" applyFont="0" applyFill="0" applyBorder="0" applyAlignment="0" applyProtection="0"/>
  </cellStyleXfs>
  <cellXfs count="62">
    <xf numFmtId="0" fontId="0" fillId="0" borderId="0" xfId="0">
      <alignment vertical="center"/>
    </xf>
    <xf numFmtId="0" fontId="1" fillId="2" borderId="0" xfId="3">
      <alignment vertical="center"/>
    </xf>
    <xf numFmtId="0" fontId="1" fillId="3" borderId="0" xfId="4">
      <alignment vertical="center"/>
    </xf>
    <xf numFmtId="0" fontId="0" fillId="0" borderId="0" xfId="0" applyAlignment="1">
      <alignment horizontal="right" vertical="center"/>
    </xf>
    <xf numFmtId="0" fontId="1" fillId="2" borderId="0" xfId="3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1" fillId="3" borderId="0" xfId="4" applyAlignment="1">
      <alignment horizontal="right" vertical="center"/>
    </xf>
    <xf numFmtId="0" fontId="4" fillId="0" borderId="0" xfId="1" applyFont="1">
      <alignment vertical="center"/>
    </xf>
    <xf numFmtId="0" fontId="5" fillId="4" borderId="1" xfId="2" applyFont="1" applyFill="1">
      <alignment vertical="center"/>
    </xf>
    <xf numFmtId="0" fontId="5" fillId="4" borderId="1" xfId="2" applyFont="1" applyFill="1" applyAlignment="1">
      <alignment horizontal="right" vertical="center"/>
    </xf>
    <xf numFmtId="0" fontId="5" fillId="5" borderId="2" xfId="2" applyFont="1" applyFill="1" applyBorder="1">
      <alignment vertical="center"/>
    </xf>
    <xf numFmtId="0" fontId="5" fillId="5" borderId="2" xfId="2" applyFont="1" applyFill="1" applyBorder="1" applyAlignment="1">
      <alignment horizontal="right" vertical="center"/>
    </xf>
    <xf numFmtId="0" fontId="6" fillId="6" borderId="0" xfId="3" applyFont="1" applyFill="1">
      <alignment vertical="center"/>
    </xf>
    <xf numFmtId="0" fontId="6" fillId="6" borderId="0" xfId="3" applyFont="1" applyFill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ont="1" applyBorder="1" applyAlignment="1">
      <alignment horizontal="center" vertical="center" textRotation="90"/>
    </xf>
    <xf numFmtId="0" fontId="5" fillId="7" borderId="9" xfId="2" applyFont="1" applyFill="1" applyBorder="1" applyAlignment="1">
      <alignment horizontal="center" vertical="center" wrapText="1"/>
    </xf>
    <xf numFmtId="0" fontId="0" fillId="9" borderId="5" xfId="0" applyFill="1" applyBorder="1" applyAlignment="1">
      <alignment horizontal="center" vertical="center" textRotation="90"/>
    </xf>
    <xf numFmtId="0" fontId="7" fillId="9" borderId="6" xfId="0" applyFont="1" applyFill="1" applyBorder="1" applyAlignment="1">
      <alignment horizontal="center" vertical="center" textRotation="90"/>
    </xf>
    <xf numFmtId="0" fontId="0" fillId="9" borderId="6" xfId="0" applyFill="1" applyBorder="1" applyAlignment="1">
      <alignment horizontal="center" vertical="center" textRotation="90"/>
    </xf>
    <xf numFmtId="0" fontId="7" fillId="9" borderId="7" xfId="0" applyFont="1" applyFill="1" applyBorder="1" applyAlignment="1">
      <alignment horizontal="center" vertical="center" textRotation="90"/>
    </xf>
    <xf numFmtId="164" fontId="7" fillId="8" borderId="5" xfId="0" applyNumberFormat="1" applyFont="1" applyFill="1" applyBorder="1" applyAlignment="1">
      <alignment horizontal="center" vertical="center" textRotation="90"/>
    </xf>
    <xf numFmtId="164" fontId="7" fillId="8" borderId="7" xfId="0" applyNumberFormat="1" applyFont="1" applyFill="1" applyBorder="1" applyAlignment="1">
      <alignment horizontal="center" vertical="center" textRotation="90"/>
    </xf>
    <xf numFmtId="0" fontId="7" fillId="8" borderId="7" xfId="0" applyFont="1" applyFill="1" applyBorder="1" applyAlignment="1">
      <alignment horizontal="center" vertical="center" textRotation="90"/>
    </xf>
    <xf numFmtId="164" fontId="7" fillId="9" borderId="4" xfId="0" applyNumberFormat="1" applyFont="1" applyFill="1" applyBorder="1" applyAlignment="1">
      <alignment horizontal="center" vertical="center" textRotation="90"/>
    </xf>
    <xf numFmtId="0" fontId="7" fillId="8" borderId="4" xfId="0" applyFont="1" applyFill="1" applyBorder="1" applyAlignment="1">
      <alignment horizontal="center" vertical="center" textRotation="90"/>
    </xf>
    <xf numFmtId="0" fontId="9" fillId="7" borderId="8" xfId="2" applyFont="1" applyFill="1" applyBorder="1" applyAlignment="1">
      <alignment horizontal="center" vertical="center" wrapText="1"/>
    </xf>
    <xf numFmtId="0" fontId="0" fillId="10" borderId="19" xfId="0" applyFill="1" applyBorder="1" applyAlignment="1" applyProtection="1">
      <alignment horizontal="center" vertical="center"/>
      <protection locked="0"/>
    </xf>
    <xf numFmtId="164" fontId="0" fillId="10" borderId="16" xfId="0" applyNumberFormat="1" applyFill="1" applyBorder="1" applyAlignment="1" applyProtection="1">
      <alignment horizontal="center" vertical="center"/>
      <protection locked="0"/>
    </xf>
    <xf numFmtId="164" fontId="0" fillId="10" borderId="10" xfId="0" applyNumberFormat="1" applyFill="1" applyBorder="1" applyAlignment="1" applyProtection="1">
      <alignment horizontal="center" vertical="center"/>
      <protection locked="0"/>
    </xf>
    <xf numFmtId="164" fontId="0" fillId="10" borderId="17" xfId="0" applyNumberFormat="1" applyFill="1" applyBorder="1" applyAlignment="1" applyProtection="1">
      <alignment horizontal="center" vertical="center"/>
      <protection locked="0"/>
    </xf>
    <xf numFmtId="164" fontId="0" fillId="10" borderId="19" xfId="0" applyNumberFormat="1" applyFill="1" applyBorder="1" applyAlignment="1" applyProtection="1">
      <alignment horizontal="center" vertical="center"/>
      <protection locked="0"/>
    </xf>
    <xf numFmtId="164" fontId="0" fillId="10" borderId="26" xfId="0" applyNumberFormat="1" applyFill="1" applyBorder="1" applyAlignment="1" applyProtection="1">
      <alignment horizontal="center" vertical="center"/>
      <protection locked="0"/>
    </xf>
    <xf numFmtId="0" fontId="0" fillId="9" borderId="18" xfId="0" applyFill="1" applyBorder="1" applyAlignment="1" applyProtection="1">
      <alignment horizontal="center" vertical="center"/>
      <protection locked="0"/>
    </xf>
    <xf numFmtId="164" fontId="0" fillId="9" borderId="14" xfId="0" applyNumberFormat="1" applyFill="1" applyBorder="1" applyAlignment="1" applyProtection="1">
      <alignment horizontal="center" vertical="center"/>
      <protection locked="0"/>
    </xf>
    <xf numFmtId="164" fontId="0" fillId="9" borderId="3" xfId="0" applyNumberFormat="1" applyFill="1" applyBorder="1" applyAlignment="1" applyProtection="1">
      <alignment horizontal="center" vertical="center"/>
      <protection locked="0"/>
    </xf>
    <xf numFmtId="164" fontId="0" fillId="9" borderId="15" xfId="0" applyNumberFormat="1" applyFill="1" applyBorder="1" applyAlignment="1" applyProtection="1">
      <alignment horizontal="center" vertical="center"/>
      <protection locked="0"/>
    </xf>
    <xf numFmtId="164" fontId="0" fillId="9" borderId="18" xfId="0" applyNumberFormat="1" applyFill="1" applyBorder="1" applyAlignment="1" applyProtection="1">
      <alignment horizontal="center" vertical="center"/>
      <protection locked="0"/>
    </xf>
    <xf numFmtId="0" fontId="0" fillId="10" borderId="18" xfId="0" applyFill="1" applyBorder="1" applyAlignment="1" applyProtection="1">
      <alignment horizontal="center" vertical="center"/>
      <protection locked="0"/>
    </xf>
    <xf numFmtId="164" fontId="0" fillId="10" borderId="14" xfId="0" applyNumberFormat="1" applyFill="1" applyBorder="1" applyAlignment="1" applyProtection="1">
      <alignment horizontal="center" vertical="center"/>
      <protection locked="0"/>
    </xf>
    <xf numFmtId="164" fontId="0" fillId="10" borderId="3" xfId="0" applyNumberFormat="1" applyFill="1" applyBorder="1" applyAlignment="1" applyProtection="1">
      <alignment horizontal="center" vertical="center"/>
      <protection locked="0"/>
    </xf>
    <xf numFmtId="164" fontId="0" fillId="10" borderId="15" xfId="0" applyNumberFormat="1" applyFill="1" applyBorder="1" applyAlignment="1" applyProtection="1">
      <alignment horizontal="center" vertical="center"/>
      <protection locked="0"/>
    </xf>
    <xf numFmtId="164" fontId="0" fillId="10" borderId="18" xfId="0" applyNumberFormat="1" applyFill="1" applyBorder="1" applyAlignment="1" applyProtection="1">
      <alignment horizontal="center" vertical="center"/>
      <protection locked="0"/>
    </xf>
    <xf numFmtId="0" fontId="0" fillId="10" borderId="25" xfId="0" applyFill="1" applyBorder="1" applyAlignment="1" applyProtection="1">
      <alignment horizontal="center" vertical="center"/>
      <protection locked="0"/>
    </xf>
    <xf numFmtId="164" fontId="0" fillId="10" borderId="23" xfId="0" applyNumberFormat="1" applyFill="1" applyBorder="1" applyAlignment="1" applyProtection="1">
      <alignment horizontal="center" vertical="center"/>
      <protection locked="0"/>
    </xf>
    <xf numFmtId="164" fontId="0" fillId="10" borderId="21" xfId="0" applyNumberFormat="1" applyFill="1" applyBorder="1" applyAlignment="1" applyProtection="1">
      <alignment horizontal="center" vertical="center"/>
      <protection locked="0"/>
    </xf>
    <xf numFmtId="164" fontId="0" fillId="10" borderId="24" xfId="0" applyNumberFormat="1" applyFill="1" applyBorder="1" applyAlignment="1" applyProtection="1">
      <alignment horizontal="center" vertical="center"/>
      <protection locked="0"/>
    </xf>
    <xf numFmtId="164" fontId="0" fillId="10" borderId="25" xfId="0" applyNumberFormat="1" applyFill="1" applyBorder="1" applyAlignment="1" applyProtection="1">
      <alignment horizontal="center" vertical="center"/>
      <protection locked="0"/>
    </xf>
    <xf numFmtId="164" fontId="8" fillId="0" borderId="4" xfId="5" applyNumberFormat="1" applyFont="1" applyBorder="1" applyAlignment="1">
      <alignment horizontal="right" vertical="center"/>
    </xf>
    <xf numFmtId="16" fontId="11" fillId="9" borderId="4" xfId="0" applyNumberFormat="1" applyFont="1" applyFill="1" applyBorder="1" applyAlignment="1" applyProtection="1">
      <alignment horizontal="center" vertical="center"/>
      <protection locked="0"/>
    </xf>
    <xf numFmtId="164" fontId="0" fillId="9" borderId="5" xfId="0" applyNumberFormat="1" applyFill="1" applyBorder="1" applyAlignment="1" applyProtection="1">
      <alignment horizontal="center" vertical="center"/>
    </xf>
    <xf numFmtId="164" fontId="0" fillId="0" borderId="0" xfId="0" applyNumberFormat="1" applyAlignment="1" applyProtection="1">
      <alignment horizontal="right" vertical="center"/>
      <protection locked="0"/>
    </xf>
    <xf numFmtId="0" fontId="12" fillId="0" borderId="0" xfId="1" applyFont="1" applyAlignment="1">
      <alignment horizontal="right" vertical="center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0" fillId="0" borderId="20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5" fillId="7" borderId="11" xfId="2" applyFont="1" applyFill="1" applyBorder="1" applyAlignment="1">
      <alignment horizontal="center" vertical="center" wrapText="1"/>
    </xf>
    <xf numFmtId="0" fontId="5" fillId="7" borderId="12" xfId="2" applyFont="1" applyFill="1" applyBorder="1" applyAlignment="1">
      <alignment horizontal="center" vertical="center" wrapText="1"/>
    </xf>
    <xf numFmtId="0" fontId="5" fillId="7" borderId="13" xfId="2" applyFont="1" applyFill="1" applyBorder="1" applyAlignment="1">
      <alignment horizontal="center" vertical="center" wrapText="1"/>
    </xf>
  </cellXfs>
  <cellStyles count="6">
    <cellStyle name="Currency" xfId="5" builtinId="4"/>
    <cellStyle name="Heading 1" xfId="1" builtinId="16" customBuiltin="1"/>
    <cellStyle name="Heading 2" xfId="2" builtinId="17" customBuiltin="1"/>
    <cellStyle name="Heading 3" xfId="3" builtinId="18" customBuiltin="1"/>
    <cellStyle name="Heading 4" xfId="4" builtinId="19" customBuiltin="1"/>
    <cellStyle name="Normal" xfId="0" builtinId="0" customBuiltin="1"/>
  </cellStyles>
  <dxfs count="365">
    <dxf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font>
        <color rgb="FF9C0006"/>
      </font>
    </dxf>
    <dxf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0"/>
        <name val="Trebuchet MS"/>
        <scheme val="major"/>
      </font>
      <fill>
        <patternFill patternType="solid">
          <bgColor rgb="FFC00000"/>
        </patternFill>
      </fill>
    </dxf>
    <dxf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numFmt numFmtId="164" formatCode="&quot;$&quot;#,##0.00"/>
      <alignment horizontal="right" vertical="center" textRotation="0" wrapText="0" indent="0" justifyLastLine="0" shrinkToFit="0" readingOrder="0"/>
    </dxf>
    <dxf>
      <numFmt numFmtId="164" formatCode="&quot;$&quot;#,##0.00"/>
      <alignment horizontal="right" vertical="center" textRotation="0" wrapText="0" indent="0" justifyLastLine="0" shrinkToFit="0" readingOrder="0"/>
      <protection locked="0" hidden="0"/>
    </dxf>
    <dxf>
      <font>
        <b/>
        <i val="0"/>
        <color theme="6" tint="-0.499984740745262"/>
      </font>
      <fill>
        <patternFill>
          <bgColor theme="6" tint="0.79998168889431442"/>
        </patternFill>
      </fill>
    </dxf>
    <dxf>
      <font>
        <b/>
        <i val="0"/>
        <color theme="6" tint="-0.499984740745262"/>
      </font>
      <fill>
        <patternFill>
          <bgColor theme="6" tint="0.79998168889431442"/>
        </patternFill>
      </fill>
    </dxf>
    <dxf>
      <font>
        <b val="0"/>
        <i val="0"/>
        <color theme="6" tint="-0.499984740745262"/>
      </font>
      <fill>
        <patternFill patternType="solid">
          <fgColor theme="6" tint="0.79998168889431442"/>
          <bgColor theme="6" tint="0.79998168889431442"/>
        </patternFill>
      </fill>
    </dxf>
    <dxf>
      <font>
        <b val="0"/>
        <i val="0"/>
        <color theme="6" tint="-0.499984740745262"/>
      </font>
      <fill>
        <patternFill patternType="solid">
          <fgColor theme="6" tint="0.79998168889431442"/>
          <bgColor theme="6" tint="0.79998168889431442"/>
        </patternFill>
      </fill>
    </dxf>
    <dxf>
      <font>
        <b/>
        <i val="0"/>
        <color theme="6" tint="-0.499984740745262"/>
      </font>
      <fill>
        <patternFill>
          <bgColor theme="6" tint="0.79998168889431442"/>
        </patternFill>
      </fill>
    </dxf>
    <dxf>
      <font>
        <b/>
        <i val="0"/>
        <color theme="6" tint="-0.499984740745262"/>
      </font>
      <fill>
        <patternFill>
          <bgColor theme="6" tint="0.79998168889431442"/>
        </patternFill>
      </fill>
    </dxf>
    <dxf>
      <font>
        <b val="0"/>
        <i val="0"/>
        <color theme="6" tint="-0.499984740745262"/>
      </font>
      <border>
        <top style="thin">
          <color theme="6" tint="-0.24994659260841701"/>
        </top>
      </border>
    </dxf>
    <dxf>
      <font>
        <b val="0"/>
        <i val="0"/>
        <color theme="6" tint="-0.499984740745262"/>
      </font>
      <border>
        <bottom style="thin">
          <color theme="6" tint="-0.24994659260841701"/>
        </bottom>
      </border>
    </dxf>
    <dxf>
      <font>
        <b val="0"/>
        <i val="0"/>
        <color theme="6" tint="-0.499984740745262"/>
      </font>
      <border>
        <top style="thin">
          <color theme="6" tint="-0.24994659260841701"/>
        </top>
        <bottom style="thin">
          <color theme="6" tint="-0.24994659260841701"/>
        </bottom>
      </border>
    </dxf>
    <dxf>
      <font>
        <b/>
        <i val="0"/>
        <color theme="5" tint="-0.499984740745262"/>
      </font>
      <fill>
        <patternFill>
          <bgColor theme="5" tint="0.79998168889431442"/>
        </patternFill>
      </fill>
    </dxf>
    <dxf>
      <font>
        <b/>
        <i val="0"/>
        <color theme="5" tint="-0.499984740745262"/>
      </font>
      <fill>
        <patternFill>
          <bgColor theme="5" tint="0.79998168889431442"/>
        </patternFill>
      </fill>
    </dxf>
    <dxf>
      <font>
        <b val="0"/>
        <i val="0"/>
        <color theme="5" tint="-0.499984740745262"/>
      </font>
      <fill>
        <patternFill patternType="solid">
          <fgColor theme="5" tint="0.79998168889431442"/>
          <bgColor theme="5" tint="0.79998168889431442"/>
        </patternFill>
      </fill>
    </dxf>
    <dxf>
      <font>
        <b val="0"/>
        <i val="0"/>
        <color theme="5" tint="-0.499984740745262"/>
      </font>
      <fill>
        <patternFill patternType="solid">
          <fgColor theme="5" tint="0.79998168889431442"/>
          <bgColor theme="5" tint="0.79998168889431442"/>
        </patternFill>
      </fill>
    </dxf>
    <dxf>
      <font>
        <b/>
        <i val="0"/>
        <color theme="5" tint="-0.499984740745262"/>
      </font>
      <fill>
        <patternFill>
          <bgColor theme="5" tint="0.79998168889431442"/>
        </patternFill>
      </fill>
    </dxf>
    <dxf>
      <font>
        <b/>
        <i val="0"/>
        <color theme="5" tint="-0.499984740745262"/>
      </font>
    </dxf>
    <dxf>
      <font>
        <b val="0"/>
        <i val="0"/>
        <color theme="5" tint="-0.499984740745262"/>
      </font>
      <border>
        <top style="thin">
          <color theme="5" tint="-0.24994659260841701"/>
        </top>
      </border>
    </dxf>
    <dxf>
      <font>
        <b val="0"/>
        <i val="0"/>
        <color theme="5" tint="-0.499984740745262"/>
      </font>
      <border>
        <bottom style="thin">
          <color theme="5" tint="-0.24994659260841701"/>
        </bottom>
      </border>
    </dxf>
    <dxf>
      <font>
        <b val="0"/>
        <i val="0"/>
        <color theme="5" tint="-0.499984740745262"/>
      </font>
      <border>
        <top style="thin">
          <color theme="5" tint="-0.24994659260841701"/>
        </top>
        <bottom style="thin">
          <color theme="5" tint="-0.24994659260841701"/>
        </bottom>
      </border>
    </dxf>
    <dxf>
      <font>
        <b/>
        <i val="0"/>
        <color theme="4" tint="-0.499984740745262"/>
      </font>
      <fill>
        <patternFill>
          <bgColor theme="4" tint="0.79998168889431442"/>
        </patternFill>
      </fill>
    </dxf>
    <dxf>
      <font>
        <b/>
        <i val="0"/>
        <color theme="4" tint="-0.499984740745262"/>
      </font>
      <fill>
        <patternFill>
          <bgColor theme="4" tint="0.79998168889431442"/>
        </patternFill>
      </fill>
    </dxf>
    <dxf>
      <font>
        <b val="0"/>
        <i val="0"/>
        <color theme="4" tint="-0.499984740745262"/>
      </font>
      <fill>
        <patternFill>
          <bgColor theme="4" tint="0.79998168889431442"/>
        </patternFill>
      </fill>
    </dxf>
    <dxf>
      <font>
        <b val="0"/>
        <i val="0"/>
        <color theme="4" tint="-0.499984740745262"/>
      </font>
      <fill>
        <patternFill patternType="solid">
          <fgColor theme="4" tint="0.79995117038483843"/>
          <bgColor theme="4" tint="0.79998168889431442"/>
        </patternFill>
      </fill>
    </dxf>
    <dxf>
      <font>
        <b/>
        <i val="0"/>
        <color theme="4" tint="-0.499984740745262"/>
      </font>
      <fill>
        <patternFill>
          <bgColor theme="4" tint="0.79998168889431442"/>
        </patternFill>
      </fill>
    </dxf>
    <dxf>
      <font>
        <b/>
        <i val="0"/>
        <color theme="4" tint="-0.499984740745262"/>
      </font>
    </dxf>
    <dxf>
      <font>
        <b val="0"/>
        <i val="0"/>
        <color theme="4" tint="-0.499984740745262"/>
      </font>
      <fill>
        <patternFill patternType="none">
          <bgColor auto="1"/>
        </patternFill>
      </fill>
      <border>
        <top style="thin">
          <color theme="4" tint="-0.24994659260841701"/>
        </top>
      </border>
    </dxf>
    <dxf>
      <border diagonalUp="0" diagonalDown="0">
        <left/>
        <right/>
        <top/>
        <bottom style="thin">
          <color theme="4" tint="-0.499984740745262"/>
        </bottom>
        <vertical/>
        <horizontal/>
      </border>
    </dxf>
    <dxf>
      <font>
        <b val="0"/>
        <i val="0"/>
        <color theme="4" tint="-0.499984740745262"/>
      </font>
      <border>
        <top style="thin">
          <color theme="4" tint="-0.24994659260841701"/>
        </top>
        <bottom style="thin">
          <color theme="4" tint="-0.24994659260841701"/>
        </bottom>
      </border>
    </dxf>
  </dxfs>
  <tableStyles count="3" defaultTableStyle="Personal Budget - Expense" defaultPivotStyle="PivotStyleLight16">
    <tableStyle name="Persona Budget - Revenue" pivot="0" count="9" xr9:uid="{00000000-0011-0000-FFFF-FFFF00000000}">
      <tableStyleElement type="wholeTable" dxfId="364"/>
      <tableStyleElement type="headerRow" dxfId="363"/>
      <tableStyleElement type="totalRow" dxfId="362"/>
      <tableStyleElement type="firstColumn" dxfId="361"/>
      <tableStyleElement type="lastColumn" dxfId="360"/>
      <tableStyleElement type="firstRowStripe" dxfId="359"/>
      <tableStyleElement type="firstColumnStripe" dxfId="358"/>
      <tableStyleElement type="firstTotalCell" dxfId="357"/>
      <tableStyleElement type="lastTotalCell" dxfId="356"/>
    </tableStyle>
    <tableStyle name="Personal Budget - Expense" pivot="0" count="9" xr9:uid="{00000000-0011-0000-FFFF-FFFF01000000}">
      <tableStyleElement type="wholeTable" dxfId="355"/>
      <tableStyleElement type="headerRow" dxfId="354"/>
      <tableStyleElement type="totalRow" dxfId="353"/>
      <tableStyleElement type="firstColumn" dxfId="352"/>
      <tableStyleElement type="lastColumn" dxfId="351"/>
      <tableStyleElement type="firstRowStripe" dxfId="350"/>
      <tableStyleElement type="firstColumnStripe" dxfId="349"/>
      <tableStyleElement type="firstTotalCell" dxfId="348"/>
      <tableStyleElement type="lastTotalCell" dxfId="347"/>
    </tableStyle>
    <tableStyle name="Personal Budget - Total" pivot="0" count="9" xr9:uid="{00000000-0011-0000-FFFF-FFFF02000000}">
      <tableStyleElement type="wholeTable" dxfId="346"/>
      <tableStyleElement type="headerRow" dxfId="345"/>
      <tableStyleElement type="totalRow" dxfId="344"/>
      <tableStyleElement type="firstColumn" dxfId="343"/>
      <tableStyleElement type="lastColumn" dxfId="342"/>
      <tableStyleElement type="firstRowStripe" dxfId="341"/>
      <tableStyleElement type="firstColumnStripe" dxfId="340"/>
      <tableStyleElement type="firstTotalCell" dxfId="339"/>
      <tableStyleElement type="lastTotalCell" dxfId="338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474055</xdr:colOff>
      <xdr:row>0</xdr:row>
      <xdr:rowOff>35944</xdr:rowOff>
    </xdr:from>
    <xdr:to>
      <xdr:col>13</xdr:col>
      <xdr:colOff>820408</xdr:colOff>
      <xdr:row>2</xdr:row>
      <xdr:rowOff>143773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EB76E6A-EC13-4D90-B0FD-595FE2362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93277" y="35944"/>
          <a:ext cx="1101164" cy="637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00000000-000C-0000-FFFF-FFFF00000000}" name="tblIncome15" displayName="tblIncome15" ref="A6:O11" headerRowCount="0" totalsRowCount="1">
  <tableColumns count="15">
    <tableColumn id="1" xr3:uid="{00000000-0010-0000-0000-000001000000}" name="INCOME" totalsRowLabel="Total"/>
    <tableColumn id="2" xr3:uid="{00000000-0010-0000-0000-000002000000}" name="Jan" totalsRowFunction="sum" totalsRowDxfId="42"/>
    <tableColumn id="3" xr3:uid="{00000000-0010-0000-0000-000003000000}" name="Feb" totalsRowFunction="sum" totalsRowDxfId="41"/>
    <tableColumn id="4" xr3:uid="{00000000-0010-0000-0000-000004000000}" name="March" totalsRowFunction="sum" totalsRowDxfId="40"/>
    <tableColumn id="5" xr3:uid="{00000000-0010-0000-0000-000005000000}" name="April" totalsRowFunction="sum" totalsRowDxfId="39"/>
    <tableColumn id="6" xr3:uid="{00000000-0010-0000-0000-000006000000}" name="May" totalsRowFunction="sum" totalsRowDxfId="38"/>
    <tableColumn id="7" xr3:uid="{00000000-0010-0000-0000-000007000000}" name="June" totalsRowFunction="sum" totalsRowDxfId="37"/>
    <tableColumn id="8" xr3:uid="{00000000-0010-0000-0000-000008000000}" name="July" totalsRowFunction="sum" totalsRowDxfId="36"/>
    <tableColumn id="9" xr3:uid="{00000000-0010-0000-0000-000009000000}" name="Aug" totalsRowFunction="sum" totalsRowDxfId="35"/>
    <tableColumn id="10" xr3:uid="{00000000-0010-0000-0000-00000A000000}" name="Sept" totalsRowFunction="sum" totalsRowDxfId="34"/>
    <tableColumn id="11" xr3:uid="{00000000-0010-0000-0000-00000B000000}" name="Oct" totalsRowFunction="sum" totalsRowDxfId="33"/>
    <tableColumn id="12" xr3:uid="{00000000-0010-0000-0000-00000C000000}" name="Nov" totalsRowFunction="sum" totalsRowDxfId="32"/>
    <tableColumn id="13" xr3:uid="{00000000-0010-0000-0000-00000D000000}" name="Dec" totalsRowFunction="sum" totalsRowDxfId="31"/>
    <tableColumn id="14" xr3:uid="{00000000-0010-0000-0000-00000E000000}" name="Year" totalsRowFunction="sum" totalsRowDxfId="30">
      <calculatedColumnFormula>SUM(tblIncome15[[#This Row],[Jan]:[Dec]])</calculatedColumnFormula>
    </tableColumn>
    <tableColumn id="15" xr3:uid="{00000000-0010-0000-0000-00000F000000}" name="Column1" totalsRowDxfId="29"/>
  </tableColumns>
  <tableStyleInfo name="Persona Budget - Revenue" showFirstColumn="0" showLastColumn="0" showRowStripes="0" showColumnStripes="1"/>
  <extLst>
    <ext xmlns:x14="http://schemas.microsoft.com/office/spreadsheetml/2009/9/main" uri="{504A1905-F514-4f6f-8877-14C23A59335A}">
      <x14:table altText="Income" altTextSummary="Enter your income for the year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1000000}" name="tblHome16" displayName="tblHome16" ref="A15:O23" headerRowCount="0" totalsRowCount="1">
  <tableColumns count="15">
    <tableColumn id="1" xr3:uid="{00000000-0010-0000-0100-000001000000}" name="Home" totalsRowLabel="Total"/>
    <tableColumn id="2" xr3:uid="{00000000-0010-0000-0100-000002000000}" name="Jan" totalsRowFunction="custom" dataDxfId="337" totalsRowDxfId="336">
      <totalsRowFormula>SUBTOTAL(109,tblHome16[Feb])</totalsRowFormula>
    </tableColumn>
    <tableColumn id="3" xr3:uid="{00000000-0010-0000-0100-000003000000}" name="Feb" totalsRowFunction="sum" dataDxfId="335" totalsRowDxfId="334"/>
    <tableColumn id="4" xr3:uid="{00000000-0010-0000-0100-000004000000}" name="March" totalsRowFunction="sum" dataDxfId="333" totalsRowDxfId="332"/>
    <tableColumn id="5" xr3:uid="{00000000-0010-0000-0100-000005000000}" name="April" totalsRowFunction="sum" dataDxfId="331" totalsRowDxfId="330"/>
    <tableColumn id="6" xr3:uid="{00000000-0010-0000-0100-000006000000}" name="May" totalsRowFunction="sum" dataDxfId="329" totalsRowDxfId="328"/>
    <tableColumn id="7" xr3:uid="{00000000-0010-0000-0100-000007000000}" name="June" totalsRowFunction="sum" dataDxfId="327" totalsRowDxfId="326"/>
    <tableColumn id="8" xr3:uid="{00000000-0010-0000-0100-000008000000}" name="July" totalsRowFunction="sum" dataDxfId="325" totalsRowDxfId="324"/>
    <tableColumn id="9" xr3:uid="{00000000-0010-0000-0100-000009000000}" name="Aug" totalsRowFunction="sum" dataDxfId="323" totalsRowDxfId="322"/>
    <tableColumn id="10" xr3:uid="{00000000-0010-0000-0100-00000A000000}" name="Sept" totalsRowFunction="sum" dataDxfId="321" totalsRowDxfId="320"/>
    <tableColumn id="11" xr3:uid="{00000000-0010-0000-0100-00000B000000}" name="Oct" totalsRowFunction="sum" dataDxfId="319" totalsRowDxfId="318"/>
    <tableColumn id="12" xr3:uid="{00000000-0010-0000-0100-00000C000000}" name="Nov" totalsRowFunction="sum" dataDxfId="317" totalsRowDxfId="316"/>
    <tableColumn id="13" xr3:uid="{00000000-0010-0000-0100-00000D000000}" name="Dec" totalsRowFunction="sum" dataDxfId="315" totalsRowDxfId="314"/>
    <tableColumn id="14" xr3:uid="{00000000-0010-0000-0100-00000E000000}" name="Year" totalsRowFunction="sum" dataDxfId="313" totalsRowDxfId="312">
      <calculatedColumnFormula>SUM(tblHome16[[#This Row],[Jan]:[Dec]])</calculatedColumnFormula>
    </tableColumn>
    <tableColumn id="15" xr3:uid="{00000000-0010-0000-0100-00000F000000}" name="Column1" dataDxfId="311" totalsRowDxfId="310"/>
  </tableColumns>
  <tableStyleInfo name="Personal Budget - Expense" showFirstColumn="0" showLastColumn="0" showRowStripes="0" showColumnStripes="1"/>
  <extLst>
    <ext xmlns:x14="http://schemas.microsoft.com/office/spreadsheetml/2009/9/main" uri="{504A1905-F514-4f6f-8877-14C23A59335A}">
      <x14:table altText="Home Expenses" altTextSummary="Enter your home expenses for the year, separated by month.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00000000-000C-0000-FFFF-FFFF02000000}" name="tblDaily17" displayName="tblDaily17" ref="A26:O28" headerRowCount="0" totalsRowCount="1">
  <tableColumns count="15">
    <tableColumn id="1" xr3:uid="{00000000-0010-0000-0200-000001000000}" name="Daily living" totalsRowLabel="Total"/>
    <tableColumn id="2" xr3:uid="{00000000-0010-0000-0200-000002000000}" name="Jan" totalsRowFunction="sum" dataDxfId="309" totalsRowDxfId="308"/>
    <tableColumn id="3" xr3:uid="{00000000-0010-0000-0200-000003000000}" name="Feb" totalsRowFunction="sum" dataDxfId="307" totalsRowDxfId="306"/>
    <tableColumn id="4" xr3:uid="{00000000-0010-0000-0200-000004000000}" name="March" totalsRowFunction="sum" dataDxfId="305" totalsRowDxfId="304"/>
    <tableColumn id="5" xr3:uid="{00000000-0010-0000-0200-000005000000}" name="April" totalsRowFunction="sum" dataDxfId="303" totalsRowDxfId="302"/>
    <tableColumn id="6" xr3:uid="{00000000-0010-0000-0200-000006000000}" name="May" totalsRowFunction="sum" dataDxfId="301" totalsRowDxfId="300"/>
    <tableColumn id="7" xr3:uid="{00000000-0010-0000-0200-000007000000}" name="June" totalsRowFunction="sum" dataDxfId="299" totalsRowDxfId="298"/>
    <tableColumn id="8" xr3:uid="{00000000-0010-0000-0200-000008000000}" name="July" totalsRowFunction="sum" dataDxfId="297" totalsRowDxfId="296"/>
    <tableColumn id="9" xr3:uid="{00000000-0010-0000-0200-000009000000}" name="Aug" totalsRowFunction="sum" dataDxfId="295" totalsRowDxfId="294"/>
    <tableColumn id="10" xr3:uid="{00000000-0010-0000-0200-00000A000000}" name="Sept" totalsRowFunction="sum" dataDxfId="293" totalsRowDxfId="292"/>
    <tableColumn id="11" xr3:uid="{00000000-0010-0000-0200-00000B000000}" name="Oct" totalsRowFunction="sum" dataDxfId="291" totalsRowDxfId="290"/>
    <tableColumn id="12" xr3:uid="{00000000-0010-0000-0200-00000C000000}" name="Nov" totalsRowFunction="sum" dataDxfId="289" totalsRowDxfId="288"/>
    <tableColumn id="13" xr3:uid="{00000000-0010-0000-0200-00000D000000}" name="Dec" totalsRowFunction="sum" dataDxfId="287" totalsRowDxfId="286"/>
    <tableColumn id="14" xr3:uid="{00000000-0010-0000-0200-00000E000000}" name="Year" totalsRowFunction="sum" dataDxfId="285" totalsRowDxfId="284">
      <calculatedColumnFormula>SUM(tblDaily17[[#This Row],[Jan]:[Dec]])</calculatedColumnFormula>
    </tableColumn>
    <tableColumn id="15" xr3:uid="{00000000-0010-0000-0200-00000F000000}" name="Column1" dataDxfId="283" totalsRowDxfId="282"/>
  </tableColumns>
  <tableStyleInfo name="Personal Budget - Expense" showFirstColumn="0" showLastColumn="0" showRowStripes="0" showColumnStripes="1"/>
  <extLst>
    <ext xmlns:x14="http://schemas.microsoft.com/office/spreadsheetml/2009/9/main" uri="{504A1905-F514-4f6f-8877-14C23A59335A}">
      <x14:table altText="Daily Living Expenses" altTextSummary="Enter your daily living expenses for the year, separated by month.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00000000-000C-0000-FFFF-FFFF03000000}" name="tblTransportation18" displayName="tblTransportation18" ref="A31:O35" headerRowCount="0" totalsRowCount="1">
  <tableColumns count="15">
    <tableColumn id="1" xr3:uid="{00000000-0010-0000-0300-000001000000}" name="Transportation" totalsRowLabel="Total"/>
    <tableColumn id="2" xr3:uid="{00000000-0010-0000-0300-000002000000}" name="Jan" totalsRowFunction="sum" dataDxfId="281" totalsRowDxfId="280"/>
    <tableColumn id="3" xr3:uid="{00000000-0010-0000-0300-000003000000}" name="Feb" totalsRowFunction="sum" dataDxfId="279" totalsRowDxfId="278"/>
    <tableColumn id="4" xr3:uid="{00000000-0010-0000-0300-000004000000}" name="March" totalsRowFunction="sum" dataDxfId="277" totalsRowDxfId="276"/>
    <tableColumn id="5" xr3:uid="{00000000-0010-0000-0300-000005000000}" name="April" totalsRowFunction="sum" dataDxfId="275" totalsRowDxfId="274"/>
    <tableColumn id="6" xr3:uid="{00000000-0010-0000-0300-000006000000}" name="May" totalsRowFunction="sum" dataDxfId="273" totalsRowDxfId="272"/>
    <tableColumn id="7" xr3:uid="{00000000-0010-0000-0300-000007000000}" name="June" totalsRowFunction="sum" dataDxfId="271" totalsRowDxfId="270"/>
    <tableColumn id="8" xr3:uid="{00000000-0010-0000-0300-000008000000}" name="July" totalsRowFunction="sum" dataDxfId="269" totalsRowDxfId="268"/>
    <tableColumn id="9" xr3:uid="{00000000-0010-0000-0300-000009000000}" name="Aug" totalsRowFunction="sum" dataDxfId="267" totalsRowDxfId="266"/>
    <tableColumn id="10" xr3:uid="{00000000-0010-0000-0300-00000A000000}" name="Sept" totalsRowFunction="sum" dataDxfId="265" totalsRowDxfId="264"/>
    <tableColumn id="11" xr3:uid="{00000000-0010-0000-0300-00000B000000}" name="Oct" totalsRowFunction="sum" dataDxfId="263" totalsRowDxfId="262"/>
    <tableColumn id="12" xr3:uid="{00000000-0010-0000-0300-00000C000000}" name="Nov" totalsRowFunction="sum" dataDxfId="261" totalsRowDxfId="260"/>
    <tableColumn id="13" xr3:uid="{00000000-0010-0000-0300-00000D000000}" name="Dec" totalsRowFunction="sum" dataDxfId="259" totalsRowDxfId="258"/>
    <tableColumn id="14" xr3:uid="{00000000-0010-0000-0300-00000E000000}" name="Year" totalsRowFunction="sum" dataDxfId="257" totalsRowDxfId="256">
      <calculatedColumnFormula>SUM(tblTransportation18[[#This Row],[Jan]:[Dec]])</calculatedColumnFormula>
    </tableColumn>
    <tableColumn id="15" xr3:uid="{00000000-0010-0000-0300-00000F000000}" name="Column1" dataDxfId="255" totalsRowDxfId="254"/>
  </tableColumns>
  <tableStyleInfo name="Personal Budget - Expense" showFirstColumn="0" showLastColumn="0" showRowStripes="0" showColumnStripes="1"/>
  <extLst>
    <ext xmlns:x14="http://schemas.microsoft.com/office/spreadsheetml/2009/9/main" uri="{504A1905-F514-4f6f-8877-14C23A59335A}">
      <x14:table altText="Transportation expenses" altTextSummary="Enter your transportation expenses for the year, separated by month.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4000000}" name="tblEntertainment19" displayName="tblEntertainment19" ref="A38:O44" headerRowCount="0" totalsRowCount="1">
  <tableColumns count="15">
    <tableColumn id="1" xr3:uid="{00000000-0010-0000-0400-000001000000}" name="Entertainment" totalsRowLabel="Total"/>
    <tableColumn id="2" xr3:uid="{00000000-0010-0000-0400-000002000000}" name="Jan" totalsRowFunction="sum" dataDxfId="253" totalsRowDxfId="252"/>
    <tableColumn id="3" xr3:uid="{00000000-0010-0000-0400-000003000000}" name="Feb" totalsRowFunction="sum" dataDxfId="251" totalsRowDxfId="250"/>
    <tableColumn id="4" xr3:uid="{00000000-0010-0000-0400-000004000000}" name="March" totalsRowFunction="sum" dataDxfId="249" totalsRowDxfId="248"/>
    <tableColumn id="5" xr3:uid="{00000000-0010-0000-0400-000005000000}" name="April" totalsRowFunction="sum" dataDxfId="247" totalsRowDxfId="246"/>
    <tableColumn id="6" xr3:uid="{00000000-0010-0000-0400-000006000000}" name="May" totalsRowFunction="sum" dataDxfId="245" totalsRowDxfId="244"/>
    <tableColumn id="7" xr3:uid="{00000000-0010-0000-0400-000007000000}" name="June" totalsRowFunction="sum" dataDxfId="243" totalsRowDxfId="242"/>
    <tableColumn id="8" xr3:uid="{00000000-0010-0000-0400-000008000000}" name="July" totalsRowFunction="sum" dataDxfId="241" totalsRowDxfId="240"/>
    <tableColumn id="9" xr3:uid="{00000000-0010-0000-0400-000009000000}" name="Aug" totalsRowFunction="sum" dataDxfId="239" totalsRowDxfId="238"/>
    <tableColumn id="10" xr3:uid="{00000000-0010-0000-0400-00000A000000}" name="Sept" totalsRowFunction="sum" dataDxfId="237" totalsRowDxfId="236"/>
    <tableColumn id="11" xr3:uid="{00000000-0010-0000-0400-00000B000000}" name="Oct" totalsRowFunction="sum" dataDxfId="235" totalsRowDxfId="234"/>
    <tableColumn id="12" xr3:uid="{00000000-0010-0000-0400-00000C000000}" name="Nov" totalsRowFunction="sum" dataDxfId="233" totalsRowDxfId="232"/>
    <tableColumn id="13" xr3:uid="{00000000-0010-0000-0400-00000D000000}" name="Dec" totalsRowFunction="sum" dataDxfId="231" totalsRowDxfId="230"/>
    <tableColumn id="14" xr3:uid="{00000000-0010-0000-0400-00000E000000}" name="Year" totalsRowFunction="sum" dataDxfId="229" totalsRowDxfId="228">
      <calculatedColumnFormula>SUM(tblEntertainment19[[#This Row],[Jan]:[Dec]])</calculatedColumnFormula>
    </tableColumn>
    <tableColumn id="15" xr3:uid="{00000000-0010-0000-0400-00000F000000}" name="Column1" dataDxfId="227" totalsRowDxfId="226"/>
  </tableColumns>
  <tableStyleInfo name="Personal Budget - Expense" showFirstColumn="0" showLastColumn="0" showRowStripes="0" showColumnStripes="1"/>
  <extLst>
    <ext xmlns:x14="http://schemas.microsoft.com/office/spreadsheetml/2009/9/main" uri="{504A1905-F514-4f6f-8877-14C23A59335A}">
      <x14:table altText="Entertainment Expenses" altTextSummary="Enter your entertainment expenses for the year, separated by month.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05000000}" name="tblHealth20" displayName="tblHealth20" ref="A47:O52" headerRowCount="0" totalsRowCount="1">
  <tableColumns count="15">
    <tableColumn id="1" xr3:uid="{00000000-0010-0000-0500-000001000000}" name="Health" totalsRowLabel="Total"/>
    <tableColumn id="2" xr3:uid="{00000000-0010-0000-0500-000002000000}" name="Jan" totalsRowFunction="sum" dataDxfId="225" totalsRowDxfId="224"/>
    <tableColumn id="3" xr3:uid="{00000000-0010-0000-0500-000003000000}" name="Feb" totalsRowFunction="sum" dataDxfId="223" totalsRowDxfId="222"/>
    <tableColumn id="4" xr3:uid="{00000000-0010-0000-0500-000004000000}" name="March" totalsRowFunction="sum" dataDxfId="221" totalsRowDxfId="220"/>
    <tableColumn id="5" xr3:uid="{00000000-0010-0000-0500-000005000000}" name="April" totalsRowFunction="sum" dataDxfId="219" totalsRowDxfId="218"/>
    <tableColumn id="6" xr3:uid="{00000000-0010-0000-0500-000006000000}" name="May" totalsRowFunction="sum" dataDxfId="217" totalsRowDxfId="216"/>
    <tableColumn id="7" xr3:uid="{00000000-0010-0000-0500-000007000000}" name="June" totalsRowFunction="sum" dataDxfId="215" totalsRowDxfId="214"/>
    <tableColumn id="8" xr3:uid="{00000000-0010-0000-0500-000008000000}" name="July" totalsRowFunction="sum" dataDxfId="213" totalsRowDxfId="212"/>
    <tableColumn id="9" xr3:uid="{00000000-0010-0000-0500-000009000000}" name="Aug" totalsRowFunction="sum" dataDxfId="211" totalsRowDxfId="210"/>
    <tableColumn id="10" xr3:uid="{00000000-0010-0000-0500-00000A000000}" name="Sept" totalsRowFunction="sum" dataDxfId="209" totalsRowDxfId="208"/>
    <tableColumn id="11" xr3:uid="{00000000-0010-0000-0500-00000B000000}" name="Oct" totalsRowFunction="sum" dataDxfId="207" totalsRowDxfId="206"/>
    <tableColumn id="12" xr3:uid="{00000000-0010-0000-0500-00000C000000}" name="Nov" totalsRowFunction="sum" dataDxfId="205" totalsRowDxfId="204"/>
    <tableColumn id="13" xr3:uid="{00000000-0010-0000-0500-00000D000000}" name="Dec" totalsRowFunction="sum" dataDxfId="203" totalsRowDxfId="202"/>
    <tableColumn id="14" xr3:uid="{00000000-0010-0000-0500-00000E000000}" name="Year" totalsRowFunction="sum" dataDxfId="201" totalsRowDxfId="200">
      <calculatedColumnFormula>SUM(tblHealth20[[#This Row],[Jan]:[Dec]])</calculatedColumnFormula>
    </tableColumn>
    <tableColumn id="15" xr3:uid="{00000000-0010-0000-0500-00000F000000}" name="Column1" dataDxfId="199" totalsRowDxfId="198"/>
  </tableColumns>
  <tableStyleInfo name="Personal Budget - Expense" showFirstColumn="0" showLastColumn="0" showRowStripes="0" showColumnStripes="1"/>
  <extLst>
    <ext xmlns:x14="http://schemas.microsoft.com/office/spreadsheetml/2009/9/main" uri="{504A1905-F514-4f6f-8877-14C23A59335A}">
      <x14:table altText="Health Expenses" altTextSummary="Enter your health expenses for the year, separated by month.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6000000}" name="tblVacations21" displayName="tblVacations21" ref="A55:O59" headerRowCount="0" totalsRowCount="1">
  <tableColumns count="15">
    <tableColumn id="1" xr3:uid="{00000000-0010-0000-0600-000001000000}" name="Vacations" totalsRowLabel="Total"/>
    <tableColumn id="2" xr3:uid="{00000000-0010-0000-0600-000002000000}" name="Jan" totalsRowFunction="sum" dataDxfId="197" totalsRowDxfId="196"/>
    <tableColumn id="3" xr3:uid="{00000000-0010-0000-0600-000003000000}" name="Feb" totalsRowFunction="sum" dataDxfId="195" totalsRowDxfId="194"/>
    <tableColumn id="4" xr3:uid="{00000000-0010-0000-0600-000004000000}" name="March" totalsRowFunction="sum" dataDxfId="193" totalsRowDxfId="192"/>
    <tableColumn id="5" xr3:uid="{00000000-0010-0000-0600-000005000000}" name="April" totalsRowFunction="sum" dataDxfId="191" totalsRowDxfId="190"/>
    <tableColumn id="6" xr3:uid="{00000000-0010-0000-0600-000006000000}" name="May" totalsRowFunction="sum" dataDxfId="189" totalsRowDxfId="188"/>
    <tableColumn id="7" xr3:uid="{00000000-0010-0000-0600-000007000000}" name="June" totalsRowFunction="sum" dataDxfId="187" totalsRowDxfId="186"/>
    <tableColumn id="8" xr3:uid="{00000000-0010-0000-0600-000008000000}" name="July" totalsRowFunction="sum" dataDxfId="185" totalsRowDxfId="184"/>
    <tableColumn id="9" xr3:uid="{00000000-0010-0000-0600-000009000000}" name="Aug" totalsRowFunction="sum" dataDxfId="183" totalsRowDxfId="182"/>
    <tableColumn id="10" xr3:uid="{00000000-0010-0000-0600-00000A000000}" name="Sept" totalsRowFunction="sum" dataDxfId="181" totalsRowDxfId="180"/>
    <tableColumn id="11" xr3:uid="{00000000-0010-0000-0600-00000B000000}" name="Oct" totalsRowFunction="sum" dataDxfId="179" totalsRowDxfId="178"/>
    <tableColumn id="12" xr3:uid="{00000000-0010-0000-0600-00000C000000}" name="Nov" totalsRowFunction="sum" dataDxfId="177" totalsRowDxfId="176"/>
    <tableColumn id="13" xr3:uid="{00000000-0010-0000-0600-00000D000000}" name="Dec" totalsRowFunction="sum" dataDxfId="175" totalsRowDxfId="174"/>
    <tableColumn id="14" xr3:uid="{00000000-0010-0000-0600-00000E000000}" name="Year" totalsRowFunction="sum" dataDxfId="173" totalsRowDxfId="172">
      <calculatedColumnFormula>SUM(tblVacations21[[#This Row],[Jan]:[Dec]])</calculatedColumnFormula>
    </tableColumn>
    <tableColumn id="15" xr3:uid="{00000000-0010-0000-0600-00000F000000}" name="Column1" dataDxfId="171" totalsRowDxfId="170"/>
  </tableColumns>
  <tableStyleInfo name="Personal Budget - Expense" showFirstColumn="0" showLastColumn="0" showRowStripes="0" showColumnStripes="1"/>
  <extLst>
    <ext xmlns:x14="http://schemas.microsoft.com/office/spreadsheetml/2009/9/main" uri="{504A1905-F514-4f6f-8877-14C23A59335A}">
      <x14:table altText="Vacation Expenses" altTextSummary="Enter your vacation expenses for the year, separated by month.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07000000}" name="tblRecreation22" displayName="tblRecreation22" ref="A62:O66" headerRowCount="0" totalsRowCount="1">
  <tableColumns count="15">
    <tableColumn id="1" xr3:uid="{00000000-0010-0000-0700-000001000000}" name="Recreation" totalsRowLabel="Total"/>
    <tableColumn id="2" xr3:uid="{00000000-0010-0000-0700-000002000000}" name="Jan" totalsRowFunction="sum" dataDxfId="169" totalsRowDxfId="168"/>
    <tableColumn id="3" xr3:uid="{00000000-0010-0000-0700-000003000000}" name="Feb" totalsRowFunction="sum" dataDxfId="167" totalsRowDxfId="166"/>
    <tableColumn id="4" xr3:uid="{00000000-0010-0000-0700-000004000000}" name="March" totalsRowFunction="sum" dataDxfId="165" totalsRowDxfId="164"/>
    <tableColumn id="5" xr3:uid="{00000000-0010-0000-0700-000005000000}" name="April" totalsRowFunction="sum" dataDxfId="163" totalsRowDxfId="162"/>
    <tableColumn id="6" xr3:uid="{00000000-0010-0000-0700-000006000000}" name="May" totalsRowFunction="sum" dataDxfId="161" totalsRowDxfId="160"/>
    <tableColumn id="7" xr3:uid="{00000000-0010-0000-0700-000007000000}" name="June" totalsRowFunction="sum" dataDxfId="159" totalsRowDxfId="158"/>
    <tableColumn id="8" xr3:uid="{00000000-0010-0000-0700-000008000000}" name="July" totalsRowFunction="sum" dataDxfId="157" totalsRowDxfId="156"/>
    <tableColumn id="9" xr3:uid="{00000000-0010-0000-0700-000009000000}" name="Aug" totalsRowFunction="sum" dataDxfId="155" totalsRowDxfId="154"/>
    <tableColumn id="10" xr3:uid="{00000000-0010-0000-0700-00000A000000}" name="Sept" totalsRowFunction="sum" dataDxfId="153" totalsRowDxfId="152"/>
    <tableColumn id="11" xr3:uid="{00000000-0010-0000-0700-00000B000000}" name="Oct" totalsRowFunction="sum" dataDxfId="151" totalsRowDxfId="150"/>
    <tableColumn id="12" xr3:uid="{00000000-0010-0000-0700-00000C000000}" name="Nov" totalsRowFunction="sum" dataDxfId="149" totalsRowDxfId="148"/>
    <tableColumn id="13" xr3:uid="{00000000-0010-0000-0700-00000D000000}" name="Dec" totalsRowFunction="sum" dataDxfId="147" totalsRowDxfId="146"/>
    <tableColumn id="14" xr3:uid="{00000000-0010-0000-0700-00000E000000}" name="Year" totalsRowFunction="sum" dataDxfId="145" totalsRowDxfId="144">
      <calculatedColumnFormula>SUM(tblRecreation22[[#This Row],[Jan]:[Dec]])</calculatedColumnFormula>
    </tableColumn>
    <tableColumn id="15" xr3:uid="{00000000-0010-0000-0700-00000F000000}" name="Column1" dataDxfId="143" totalsRowDxfId="142"/>
  </tableColumns>
  <tableStyleInfo name="Personal Budget - Expense" showFirstColumn="0" showLastColumn="0" showRowStripes="0" showColumnStripes="1"/>
  <extLst>
    <ext xmlns:x14="http://schemas.microsoft.com/office/spreadsheetml/2009/9/main" uri="{504A1905-F514-4f6f-8877-14C23A59335A}">
      <x14:table altText="Recreation Expenses" altTextSummary="Enter your recreation expenses for the year, separated by month.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00000000-000C-0000-FFFF-FFFF08000000}" name="tblDues23" displayName="tblDues23" ref="A69:O74" headerRowCount="0" totalsRowCount="1">
  <tableColumns count="15">
    <tableColumn id="1" xr3:uid="{00000000-0010-0000-0800-000001000000}" name="Dues/subscriptions" totalsRowLabel="Total"/>
    <tableColumn id="2" xr3:uid="{00000000-0010-0000-0800-000002000000}" name="Jan" totalsRowFunction="sum" dataDxfId="141" totalsRowDxfId="140"/>
    <tableColumn id="3" xr3:uid="{00000000-0010-0000-0800-000003000000}" name="Feb" totalsRowFunction="sum" dataDxfId="139" totalsRowDxfId="138"/>
    <tableColumn id="4" xr3:uid="{00000000-0010-0000-0800-000004000000}" name="March" totalsRowFunction="sum" dataDxfId="137" totalsRowDxfId="136"/>
    <tableColumn id="5" xr3:uid="{00000000-0010-0000-0800-000005000000}" name="April" totalsRowFunction="sum" dataDxfId="135" totalsRowDxfId="134"/>
    <tableColumn id="6" xr3:uid="{00000000-0010-0000-0800-000006000000}" name="May" totalsRowFunction="sum" dataDxfId="133" totalsRowDxfId="132"/>
    <tableColumn id="7" xr3:uid="{00000000-0010-0000-0800-000007000000}" name="June" totalsRowFunction="sum" dataDxfId="131" totalsRowDxfId="130"/>
    <tableColumn id="8" xr3:uid="{00000000-0010-0000-0800-000008000000}" name="July" totalsRowFunction="sum" dataDxfId="129" totalsRowDxfId="128"/>
    <tableColumn id="9" xr3:uid="{00000000-0010-0000-0800-000009000000}" name="Aug" totalsRowFunction="sum" dataDxfId="127" totalsRowDxfId="126"/>
    <tableColumn id="10" xr3:uid="{00000000-0010-0000-0800-00000A000000}" name="Sept" totalsRowFunction="sum" dataDxfId="125" totalsRowDxfId="124"/>
    <tableColumn id="11" xr3:uid="{00000000-0010-0000-0800-00000B000000}" name="Oct" totalsRowFunction="sum" dataDxfId="123" totalsRowDxfId="122"/>
    <tableColumn id="12" xr3:uid="{00000000-0010-0000-0800-00000C000000}" name="Nov" totalsRowFunction="sum" dataDxfId="121" totalsRowDxfId="120"/>
    <tableColumn id="13" xr3:uid="{00000000-0010-0000-0800-00000D000000}" name="Dec" totalsRowFunction="sum" dataDxfId="119" totalsRowDxfId="118"/>
    <tableColumn id="14" xr3:uid="{00000000-0010-0000-0800-00000E000000}" name="Year" totalsRowFunction="sum" dataDxfId="117" totalsRowDxfId="116">
      <calculatedColumnFormula>SUM(tblDues23[[#This Row],[Jan]:[Dec]])</calculatedColumnFormula>
    </tableColumn>
    <tableColumn id="15" xr3:uid="{00000000-0010-0000-0800-00000F000000}" name="Column1" dataDxfId="115" totalsRowDxfId="114"/>
  </tableColumns>
  <tableStyleInfo name="Personal Budget - Expense" showFirstColumn="0" showLastColumn="0" showRowStripes="0" showColumnStripes="1"/>
  <extLst>
    <ext xmlns:x14="http://schemas.microsoft.com/office/spreadsheetml/2009/9/main" uri="{504A1905-F514-4f6f-8877-14C23A59335A}">
      <x14:table altText="Dues &amp; Subscription Expenses" altTextSummary="Enter your dues &amp; subscription expenses for the year, separated by month."/>
    </ext>
  </extLst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09000000}" name="tblPersonal24" displayName="tblPersonal24" ref="A77:O78" headerRowCount="0" totalsRowCount="1">
  <tableColumns count="15">
    <tableColumn id="1" xr3:uid="{00000000-0010-0000-0900-000001000000}" name="Personal" totalsRowLabel="Total"/>
    <tableColumn id="2" xr3:uid="{00000000-0010-0000-0900-000002000000}" name="Jan" totalsRowFunction="sum" dataDxfId="113" totalsRowDxfId="112"/>
    <tableColumn id="3" xr3:uid="{00000000-0010-0000-0900-000003000000}" name="Feb" totalsRowFunction="sum" dataDxfId="111" totalsRowDxfId="110"/>
    <tableColumn id="4" xr3:uid="{00000000-0010-0000-0900-000004000000}" name="March" totalsRowFunction="sum" dataDxfId="109" totalsRowDxfId="108"/>
    <tableColumn id="5" xr3:uid="{00000000-0010-0000-0900-000005000000}" name="April" totalsRowFunction="sum" dataDxfId="107" totalsRowDxfId="106"/>
    <tableColumn id="6" xr3:uid="{00000000-0010-0000-0900-000006000000}" name="May" totalsRowFunction="sum" dataDxfId="105" totalsRowDxfId="104"/>
    <tableColumn id="7" xr3:uid="{00000000-0010-0000-0900-000007000000}" name="June" totalsRowFunction="sum" dataDxfId="103" totalsRowDxfId="102"/>
    <tableColumn id="8" xr3:uid="{00000000-0010-0000-0900-000008000000}" name="July" totalsRowFunction="sum" dataDxfId="101" totalsRowDxfId="100"/>
    <tableColumn id="9" xr3:uid="{00000000-0010-0000-0900-000009000000}" name="Aug" totalsRowFunction="sum" dataDxfId="99" totalsRowDxfId="98"/>
    <tableColumn id="10" xr3:uid="{00000000-0010-0000-0900-00000A000000}" name="Sept" totalsRowFunction="sum" dataDxfId="97" totalsRowDxfId="96"/>
    <tableColumn id="11" xr3:uid="{00000000-0010-0000-0900-00000B000000}" name="Oct" totalsRowFunction="sum" dataDxfId="95" totalsRowDxfId="94"/>
    <tableColumn id="12" xr3:uid="{00000000-0010-0000-0900-00000C000000}" name="Nov" totalsRowFunction="sum" dataDxfId="93" totalsRowDxfId="92"/>
    <tableColumn id="13" xr3:uid="{00000000-0010-0000-0900-00000D000000}" name="Dec" totalsRowFunction="sum" dataDxfId="91" totalsRowDxfId="90"/>
    <tableColumn id="14" xr3:uid="{00000000-0010-0000-0900-00000E000000}" name="Year" totalsRowFunction="sum" dataDxfId="89" totalsRowDxfId="88">
      <calculatedColumnFormula>SUM(tblPersonal24[[#This Row],[Jan]:[Dec]])</calculatedColumnFormula>
    </tableColumn>
    <tableColumn id="15" xr3:uid="{00000000-0010-0000-0900-00000F000000}" name="Column1" dataDxfId="87" totalsRowDxfId="86"/>
  </tableColumns>
  <tableStyleInfo name="Personal Budget - Expense" showFirstColumn="0" showLastColumn="0" showRowStripes="0" showColumnStripes="1"/>
  <extLst>
    <ext xmlns:x14="http://schemas.microsoft.com/office/spreadsheetml/2009/9/main" uri="{504A1905-F514-4f6f-8877-14C23A59335A}">
      <x14:table altText="Personal Expenses" altTextSummary="Enter your personal expenses for the year, separated by month."/>
    </ext>
  </extLst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00000000-000C-0000-FFFF-FFFF0A000000}" name="tblFinancial25" displayName="tblFinancial25" ref="A81:O85" headerRowCount="0" totalsRowCount="1">
  <tableColumns count="15">
    <tableColumn id="1" xr3:uid="{00000000-0010-0000-0A00-000001000000}" name="Financial obligations" totalsRowLabel="Total"/>
    <tableColumn id="2" xr3:uid="{00000000-0010-0000-0A00-000002000000}" name="Jan" totalsRowFunction="sum" dataDxfId="27" totalsRowDxfId="26"/>
    <tableColumn id="3" xr3:uid="{00000000-0010-0000-0A00-000003000000}" name="Feb" totalsRowFunction="sum" dataDxfId="25" totalsRowDxfId="24"/>
    <tableColumn id="4" xr3:uid="{00000000-0010-0000-0A00-000004000000}" name="March" totalsRowFunction="sum" dataDxfId="23" totalsRowDxfId="22"/>
    <tableColumn id="5" xr3:uid="{00000000-0010-0000-0A00-000005000000}" name="April" totalsRowFunction="sum" dataDxfId="21" totalsRowDxfId="20"/>
    <tableColumn id="6" xr3:uid="{00000000-0010-0000-0A00-000006000000}" name="May" totalsRowFunction="sum" dataDxfId="19" totalsRowDxfId="18"/>
    <tableColumn id="7" xr3:uid="{00000000-0010-0000-0A00-000007000000}" name="June" totalsRowFunction="sum" dataDxfId="17" totalsRowDxfId="16"/>
    <tableColumn id="8" xr3:uid="{00000000-0010-0000-0A00-000008000000}" name="July" totalsRowFunction="sum" dataDxfId="15" totalsRowDxfId="14"/>
    <tableColumn id="9" xr3:uid="{00000000-0010-0000-0A00-000009000000}" name="Aug" totalsRowFunction="sum" dataDxfId="13" totalsRowDxfId="12"/>
    <tableColumn id="10" xr3:uid="{00000000-0010-0000-0A00-00000A000000}" name="Sept" totalsRowFunction="sum" dataDxfId="11" totalsRowDxfId="10"/>
    <tableColumn id="11" xr3:uid="{00000000-0010-0000-0A00-00000B000000}" name="Oct" totalsRowFunction="sum" dataDxfId="9" totalsRowDxfId="8"/>
    <tableColumn id="12" xr3:uid="{00000000-0010-0000-0A00-00000C000000}" name="Nov" totalsRowFunction="sum" dataDxfId="7" totalsRowDxfId="6"/>
    <tableColumn id="13" xr3:uid="{00000000-0010-0000-0A00-00000D000000}" name="Dec" totalsRowFunction="sum" dataDxfId="5" totalsRowDxfId="4"/>
    <tableColumn id="14" xr3:uid="{00000000-0010-0000-0A00-00000E000000}" name="Year" totalsRowFunction="sum" dataDxfId="3" totalsRowDxfId="2">
      <calculatedColumnFormula>SUM(tblFinancial25[[#This Row],[Jan]:[Dec]])</calculatedColumnFormula>
    </tableColumn>
    <tableColumn id="15" xr3:uid="{00000000-0010-0000-0A00-00000F000000}" name="Column1" dataDxfId="1" totalsRowDxfId="0"/>
  </tableColumns>
  <tableStyleInfo name="Personal Budget - Expense" showFirstColumn="0" showLastColumn="0" showRowStripes="0" showColumnStripes="1"/>
  <extLst>
    <ext xmlns:x14="http://schemas.microsoft.com/office/spreadsheetml/2009/9/main" uri="{504A1905-F514-4f6f-8877-14C23A59335A}">
      <x14:table altText="Financial Expenses" altTextSummary="Enter your financial expenses for the year, separated by month."/>
    </ext>
  </extLst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0B000000}" name="tblMisc26" displayName="tblMisc26" ref="A88:O89" headerRowCount="0" totalsRowCount="1">
  <tableColumns count="15">
    <tableColumn id="1" xr3:uid="{00000000-0010-0000-0B00-000001000000}" name="Misc. payments" totalsRowLabel="Total"/>
    <tableColumn id="2" xr3:uid="{00000000-0010-0000-0B00-000002000000}" name="Jan" totalsRowFunction="sum" dataDxfId="85" totalsRowDxfId="84"/>
    <tableColumn id="3" xr3:uid="{00000000-0010-0000-0B00-000003000000}" name="Feb" totalsRowFunction="sum" dataDxfId="83" totalsRowDxfId="82"/>
    <tableColumn id="4" xr3:uid="{00000000-0010-0000-0B00-000004000000}" name="March" totalsRowFunction="sum" dataDxfId="81" totalsRowDxfId="80"/>
    <tableColumn id="5" xr3:uid="{00000000-0010-0000-0B00-000005000000}" name="April" totalsRowFunction="sum" dataDxfId="79" totalsRowDxfId="78"/>
    <tableColumn id="6" xr3:uid="{00000000-0010-0000-0B00-000006000000}" name="May" totalsRowFunction="sum" dataDxfId="77" totalsRowDxfId="76"/>
    <tableColumn id="7" xr3:uid="{00000000-0010-0000-0B00-000007000000}" name="June" totalsRowFunction="sum" dataDxfId="75" totalsRowDxfId="74"/>
    <tableColumn id="8" xr3:uid="{00000000-0010-0000-0B00-000008000000}" name="July" totalsRowFunction="sum" dataDxfId="73" totalsRowDxfId="72"/>
    <tableColumn id="9" xr3:uid="{00000000-0010-0000-0B00-000009000000}" name="Aug" totalsRowFunction="sum" dataDxfId="71" totalsRowDxfId="70"/>
    <tableColumn id="10" xr3:uid="{00000000-0010-0000-0B00-00000A000000}" name="Sept" totalsRowFunction="sum" dataDxfId="69" totalsRowDxfId="68"/>
    <tableColumn id="11" xr3:uid="{00000000-0010-0000-0B00-00000B000000}" name="Oct" totalsRowFunction="sum" dataDxfId="67" totalsRowDxfId="66"/>
    <tableColumn id="12" xr3:uid="{00000000-0010-0000-0B00-00000C000000}" name="Nov" totalsRowFunction="sum" dataDxfId="65" totalsRowDxfId="64"/>
    <tableColumn id="13" xr3:uid="{00000000-0010-0000-0B00-00000D000000}" name="Dec" totalsRowFunction="sum" dataDxfId="63" totalsRowDxfId="62"/>
    <tableColumn id="14" xr3:uid="{00000000-0010-0000-0B00-00000E000000}" name="Year" totalsRowFunction="sum" dataDxfId="61" totalsRowDxfId="60">
      <calculatedColumnFormula>SUM(tblMisc26[[#This Row],[Jan]:[Dec]])</calculatedColumnFormula>
    </tableColumn>
    <tableColumn id="15" xr3:uid="{00000000-0010-0000-0B00-00000F000000}" name="Column1" dataDxfId="59" totalsRowDxfId="58"/>
  </tableColumns>
  <tableStyleInfo name="Personal Budget - Expense" showFirstColumn="0" showLastColumn="0" showRowStripes="0" showColumnStripes="1"/>
  <extLst>
    <ext xmlns:x14="http://schemas.microsoft.com/office/spreadsheetml/2009/9/main" uri="{504A1905-F514-4f6f-8877-14C23A59335A}">
      <x14:table altText="Misc Expenses" altTextSummary="Enter your miscellaneous expenses for the year, separated by month."/>
    </ext>
  </extLst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0C000000}" name="tblTotals27" displayName="tblTotals27" ref="A91:O93" totalsRowShown="0" headerRowDxfId="57" headerRowCellStyle="Heading 3">
  <tableColumns count="15">
    <tableColumn id="1" xr3:uid="{00000000-0010-0000-0C00-000001000000}" name="TOTALS"/>
    <tableColumn id="2" xr3:uid="{00000000-0010-0000-0C00-000002000000}" name="JAN" dataDxfId="56">
      <calculatedColumnFormula>tblIncome15[[#Totals],[Jan]]-B91</calculatedColumnFormula>
    </tableColumn>
    <tableColumn id="3" xr3:uid="{00000000-0010-0000-0C00-000003000000}" name="FEB" dataDxfId="55">
      <calculatedColumnFormula>tblIncome15[[#Totals],[Feb]]-C91</calculatedColumnFormula>
    </tableColumn>
    <tableColumn id="4" xr3:uid="{00000000-0010-0000-0C00-000004000000}" name="MAR" dataDxfId="54">
      <calculatedColumnFormula>tblIncome15[[#Totals],[March]]-D91</calculatedColumnFormula>
    </tableColumn>
    <tableColumn id="5" xr3:uid="{00000000-0010-0000-0C00-000005000000}" name="APR" dataDxfId="53">
      <calculatedColumnFormula>tblIncome15[[#Totals],[April]]-E91</calculatedColumnFormula>
    </tableColumn>
    <tableColumn id="6" xr3:uid="{00000000-0010-0000-0C00-000006000000}" name="MAY" dataDxfId="52">
      <calculatedColumnFormula>tblIncome15[[#Totals],[May]]-F91</calculatedColumnFormula>
    </tableColumn>
    <tableColumn id="7" xr3:uid="{00000000-0010-0000-0C00-000007000000}" name="JUN" dataDxfId="51">
      <calculatedColumnFormula>tblIncome15[[#Totals],[June]]-G91</calculatedColumnFormula>
    </tableColumn>
    <tableColumn id="8" xr3:uid="{00000000-0010-0000-0C00-000008000000}" name="JUL" dataDxfId="50">
      <calculatedColumnFormula>tblIncome15[[#Totals],[July]]-H91</calculatedColumnFormula>
    </tableColumn>
    <tableColumn id="9" xr3:uid="{00000000-0010-0000-0C00-000009000000}" name="AUG" dataDxfId="49">
      <calculatedColumnFormula>tblIncome15[[#Totals],[Aug]]-I91</calculatedColumnFormula>
    </tableColumn>
    <tableColumn id="10" xr3:uid="{00000000-0010-0000-0C00-00000A000000}" name="SEP" dataDxfId="48">
      <calculatedColumnFormula>tblIncome15[[#Totals],[Sept]]-J91</calculatedColumnFormula>
    </tableColumn>
    <tableColumn id="11" xr3:uid="{00000000-0010-0000-0C00-00000B000000}" name="OCT" dataDxfId="47">
      <calculatedColumnFormula>tblIncome15[[#Totals],[Oct]]-K91</calculatedColumnFormula>
    </tableColumn>
    <tableColumn id="12" xr3:uid="{00000000-0010-0000-0C00-00000C000000}" name="NOV" dataDxfId="46">
      <calculatedColumnFormula>tblIncome15[[#Totals],[Nov]]-L91</calculatedColumnFormula>
    </tableColumn>
    <tableColumn id="13" xr3:uid="{00000000-0010-0000-0C00-00000D000000}" name="DEC" dataDxfId="45">
      <calculatedColumnFormula>tblIncome15[[#Totals],[Dec]]-M91</calculatedColumnFormula>
    </tableColumn>
    <tableColumn id="14" xr3:uid="{00000000-0010-0000-0C00-00000E000000}" name="YEAR" dataDxfId="44">
      <calculatedColumnFormula>tblIncome15[[#Totals],[Year]]-N91</calculatedColumnFormula>
    </tableColumn>
    <tableColumn id="15" xr3:uid="{00000000-0010-0000-0C00-00000F000000}" name=" " dataDxfId="43"/>
  </tableColumns>
  <tableStyleInfo name="Personal Budget - Total" showFirstColumn="1" showLastColumn="0" showRowStripes="0" showColumnStripes="1"/>
  <extLst>
    <ext xmlns:x14="http://schemas.microsoft.com/office/spreadsheetml/2009/9/main" uri="{504A1905-F514-4f6f-8877-14C23A59335A}">
      <x14:table altText="Totals" altTextSummary="View your totals for the year, separated by month."/>
    </ext>
  </extLst>
</table>
</file>

<file path=xl/theme/theme1.xml><?xml version="1.0" encoding="utf-8"?>
<a:theme xmlns:a="http://schemas.openxmlformats.org/drawingml/2006/main" name="Office Theme">
  <a:themeElements>
    <a:clrScheme name="BlackTie">
      <a:dk1>
        <a:srgbClr val="000000"/>
      </a:dk1>
      <a:lt1>
        <a:srgbClr val="FFFFFF"/>
      </a:lt1>
      <a:dk2>
        <a:srgbClr val="46464A"/>
      </a:dk2>
      <a:lt2>
        <a:srgbClr val="E3DCCF"/>
      </a:lt2>
      <a:accent1>
        <a:srgbClr val="6F6F74"/>
      </a:accent1>
      <a:accent2>
        <a:srgbClr val="A7B789"/>
      </a:accent2>
      <a:accent3>
        <a:srgbClr val="BEAE98"/>
      </a:accent3>
      <a:accent4>
        <a:srgbClr val="92A9B9"/>
      </a:accent4>
      <a:accent5>
        <a:srgbClr val="9C8265"/>
      </a:accent5>
      <a:accent6>
        <a:srgbClr val="8D6974"/>
      </a:accent6>
      <a:hlink>
        <a:srgbClr val="67AABF"/>
      </a:hlink>
      <a:folHlink>
        <a:srgbClr val="B1B5AB"/>
      </a:folHlink>
    </a:clrScheme>
    <a:fontScheme name="Personal Budget">
      <a:majorFont>
        <a:latin typeface="Trebuchet MS"/>
        <a:ea typeface=""/>
        <a:cs typeface=""/>
      </a:majorFont>
      <a:minorFont>
        <a:latin typeface="Tahom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57000"/>
                <a:satMod val="101000"/>
              </a:schemeClr>
            </a:gs>
            <a:gs pos="50000">
              <a:schemeClr val="phClr">
                <a:lumMod val="137000"/>
                <a:satMod val="103000"/>
              </a:schemeClr>
            </a:gs>
            <a:gs pos="100000">
              <a:schemeClr val="phClr">
                <a:lumMod val="115000"/>
                <a:satMod val="109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18000"/>
              </a:schemeClr>
            </a:gs>
            <a:gs pos="50000">
              <a:schemeClr val="phClr">
                <a:satMod val="89000"/>
                <a:lumMod val="91000"/>
              </a:schemeClr>
            </a:gs>
            <a:gs pos="100000">
              <a:schemeClr val="phClr">
                <a:lumMod val="6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100000"/>
                <a:satMod val="100000"/>
                <a:shade val="0"/>
              </a:schemeClr>
            </a:gs>
            <a:gs pos="0">
              <a:scrgbClr r="0" g="0" b="0"/>
            </a:gs>
            <a:gs pos="100000">
              <a:schemeClr val="phClr">
                <a:shade val="100000"/>
                <a:sat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13" Type="http://schemas.openxmlformats.org/officeDocument/2006/relationships/table" Target="../tables/table11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5" Type="http://schemas.openxmlformats.org/officeDocument/2006/relationships/table" Target="../tables/table1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Relationship Id="rId14" Type="http://schemas.openxmlformats.org/officeDocument/2006/relationships/table" Target="../tables/table1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  <pageSetUpPr autoPageBreaks="0" fitToPage="1"/>
  </sheetPr>
  <dimension ref="A1:O93"/>
  <sheetViews>
    <sheetView showGridLines="0" tabSelected="1" zoomScale="106" zoomScaleNormal="106" workbookViewId="0">
      <selection activeCell="B2" sqref="B2:C2"/>
    </sheetView>
  </sheetViews>
  <sheetFormatPr defaultRowHeight="12.75" x14ac:dyDescent="0.2"/>
  <cols>
    <col min="1" max="1" width="28.5703125" customWidth="1"/>
    <col min="2" max="13" width="11.28515625" style="3" customWidth="1"/>
    <col min="14" max="14" width="12.42578125" style="3" customWidth="1"/>
    <col min="15" max="15" width="9.140625" customWidth="1"/>
  </cols>
  <sheetData>
    <row r="1" spans="1:15" ht="28.5" x14ac:dyDescent="0.2">
      <c r="A1" s="7" t="s">
        <v>36</v>
      </c>
      <c r="J1"/>
    </row>
    <row r="2" spans="1:15" ht="13.5" customHeight="1" x14ac:dyDescent="0.2">
      <c r="A2" s="53" t="s">
        <v>84</v>
      </c>
      <c r="B2" s="54"/>
      <c r="C2" s="54"/>
    </row>
    <row r="4" spans="1:15" ht="17.25" thickBot="1" x14ac:dyDescent="0.25">
      <c r="A4" s="8" t="s">
        <v>34</v>
      </c>
      <c r="B4" s="9" t="s">
        <v>21</v>
      </c>
      <c r="C4" s="9" t="s">
        <v>22</v>
      </c>
      <c r="D4" s="9" t="s">
        <v>24</v>
      </c>
      <c r="E4" s="9" t="s">
        <v>25</v>
      </c>
      <c r="F4" s="9" t="s">
        <v>23</v>
      </c>
      <c r="G4" s="9" t="s">
        <v>26</v>
      </c>
      <c r="H4" s="9" t="s">
        <v>27</v>
      </c>
      <c r="I4" s="9" t="s">
        <v>28</v>
      </c>
      <c r="J4" s="9" t="s">
        <v>29</v>
      </c>
      <c r="K4" s="9" t="s">
        <v>30</v>
      </c>
      <c r="L4" s="9" t="s">
        <v>31</v>
      </c>
      <c r="M4" s="9" t="s">
        <v>32</v>
      </c>
      <c r="N4" s="9" t="s">
        <v>33</v>
      </c>
      <c r="O4" s="9"/>
    </row>
    <row r="5" spans="1:15" ht="15" x14ac:dyDescent="0.2">
      <c r="A5" s="1" t="s">
        <v>13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 t="s">
        <v>35</v>
      </c>
    </row>
    <row r="6" spans="1:15" x14ac:dyDescent="0.2">
      <c r="A6" t="s">
        <v>0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">
        <f>SUM(tblIncome15[[#This Row],[Jan]:[Dec]])</f>
        <v>0</v>
      </c>
      <c r="O6" s="5"/>
    </row>
    <row r="7" spans="1:15" x14ac:dyDescent="0.2">
      <c r="A7" t="s">
        <v>1</v>
      </c>
      <c r="B7" s="52"/>
      <c r="C7" s="52"/>
      <c r="D7" s="52"/>
      <c r="E7" s="52"/>
      <c r="F7" s="52"/>
      <c r="G7" s="52"/>
      <c r="H7" s="52"/>
      <c r="I7" s="52"/>
      <c r="J7" s="52"/>
      <c r="K7" s="52"/>
      <c r="L7" s="52"/>
      <c r="M7" s="52"/>
      <c r="N7" s="5">
        <f>SUM(tblIncome15[[#This Row],[Jan]:[Dec]])</f>
        <v>0</v>
      </c>
      <c r="O7" s="5"/>
    </row>
    <row r="8" spans="1:15" x14ac:dyDescent="0.2">
      <c r="A8" t="s">
        <v>85</v>
      </c>
      <c r="B8" s="52"/>
      <c r="C8" s="52"/>
      <c r="D8" s="52"/>
      <c r="E8" s="52"/>
      <c r="F8" s="52"/>
      <c r="G8" s="52"/>
      <c r="H8" s="52"/>
      <c r="I8" s="52"/>
      <c r="J8" s="52"/>
      <c r="K8" s="52"/>
      <c r="L8" s="52"/>
      <c r="M8" s="52"/>
      <c r="N8" s="5">
        <f>SUM(tblIncome15[[#This Row],[Jan]:[Dec]])</f>
        <v>0</v>
      </c>
      <c r="O8" s="5"/>
    </row>
    <row r="9" spans="1:15" x14ac:dyDescent="0.2">
      <c r="A9" t="s">
        <v>86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">
        <f>SUM(tblIncome15[[#This Row],[Jan]:[Dec]])</f>
        <v>0</v>
      </c>
      <c r="O9" s="5"/>
    </row>
    <row r="10" spans="1:15" x14ac:dyDescent="0.2">
      <c r="A10" t="s">
        <v>2</v>
      </c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">
        <f>SUM(tblIncome15[[#This Row],[Jan]:[Dec]])</f>
        <v>0</v>
      </c>
      <c r="O10" s="5"/>
    </row>
    <row r="11" spans="1:15" x14ac:dyDescent="0.2">
      <c r="A11" t="s">
        <v>12</v>
      </c>
      <c r="B11" s="5">
        <f>SUBTOTAL(109,tblIncome15[Jan])</f>
        <v>0</v>
      </c>
      <c r="C11" s="5">
        <f>SUBTOTAL(109,tblIncome15[Feb])</f>
        <v>0</v>
      </c>
      <c r="D11" s="5">
        <f>SUBTOTAL(109,tblIncome15[March])</f>
        <v>0</v>
      </c>
      <c r="E11" s="5">
        <f>SUBTOTAL(109,tblIncome15[April])</f>
        <v>0</v>
      </c>
      <c r="F11" s="5">
        <f>SUBTOTAL(109,tblIncome15[May])</f>
        <v>0</v>
      </c>
      <c r="G11" s="5">
        <f>SUBTOTAL(109,tblIncome15[June])</f>
        <v>0</v>
      </c>
      <c r="H11" s="5">
        <f>SUBTOTAL(109,tblIncome15[July])</f>
        <v>0</v>
      </c>
      <c r="I11" s="5">
        <f>SUBTOTAL(109,tblIncome15[Aug])</f>
        <v>0</v>
      </c>
      <c r="J11" s="5">
        <f>SUBTOTAL(109,tblIncome15[Sept])</f>
        <v>0</v>
      </c>
      <c r="K11" s="5">
        <f>SUBTOTAL(109,tblIncome15[Oct])</f>
        <v>0</v>
      </c>
      <c r="L11" s="5">
        <f>SUBTOTAL(109,tblIncome15[Nov])</f>
        <v>0</v>
      </c>
      <c r="M11" s="5">
        <f>SUBTOTAL(109,tblIncome15[Dec])</f>
        <v>0</v>
      </c>
      <c r="N11" s="5">
        <f>SUBTOTAL(109,tblIncome15[Year])</f>
        <v>0</v>
      </c>
      <c r="O11" s="3"/>
    </row>
    <row r="12" spans="1:15" x14ac:dyDescent="0.2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</row>
    <row r="13" spans="1:15" ht="17.25" thickBot="1" x14ac:dyDescent="0.25">
      <c r="A13" s="10" t="s">
        <v>14</v>
      </c>
      <c r="B13" s="11" t="s">
        <v>21</v>
      </c>
      <c r="C13" s="11" t="s">
        <v>22</v>
      </c>
      <c r="D13" s="11" t="s">
        <v>24</v>
      </c>
      <c r="E13" s="11" t="s">
        <v>25</v>
      </c>
      <c r="F13" s="11" t="s">
        <v>23</v>
      </c>
      <c r="G13" s="11" t="s">
        <v>26</v>
      </c>
      <c r="H13" s="11" t="s">
        <v>27</v>
      </c>
      <c r="I13" s="11" t="s">
        <v>28</v>
      </c>
      <c r="J13" s="11" t="s">
        <v>29</v>
      </c>
      <c r="K13" s="11" t="s">
        <v>30</v>
      </c>
      <c r="L13" s="11" t="s">
        <v>31</v>
      </c>
      <c r="M13" s="11" t="s">
        <v>32</v>
      </c>
      <c r="N13" s="11" t="s">
        <v>33</v>
      </c>
      <c r="O13" s="11"/>
    </row>
    <row r="14" spans="1:15" ht="15" x14ac:dyDescent="0.2">
      <c r="A14" s="2" t="s">
        <v>15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x14ac:dyDescent="0.2">
      <c r="A15" t="s">
        <v>69</v>
      </c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">
        <f>SUM(tblHome16[[#This Row],[Jan]:[Dec]])</f>
        <v>0</v>
      </c>
      <c r="O15" s="5"/>
    </row>
    <row r="16" spans="1:15" x14ac:dyDescent="0.2">
      <c r="A16" t="s">
        <v>5</v>
      </c>
      <c r="B16" s="52"/>
      <c r="C16" s="52"/>
      <c r="D16" s="52"/>
      <c r="E16" s="52"/>
      <c r="F16" s="52"/>
      <c r="G16" s="52"/>
      <c r="H16" s="52"/>
      <c r="I16" s="52"/>
      <c r="J16" s="52"/>
      <c r="K16" s="52"/>
      <c r="L16" s="52"/>
      <c r="M16" s="52"/>
      <c r="N16" s="5">
        <f>SUM(tblHome16[[#This Row],[Jan]:[Dec]])</f>
        <v>0</v>
      </c>
      <c r="O16" s="5"/>
    </row>
    <row r="17" spans="1:15" x14ac:dyDescent="0.2">
      <c r="A17" t="s">
        <v>38</v>
      </c>
      <c r="B17" s="52"/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">
        <f>SUM(tblHome16[[#This Row],[Jan]:[Dec]])</f>
        <v>0</v>
      </c>
      <c r="O17" s="5"/>
    </row>
    <row r="18" spans="1:15" x14ac:dyDescent="0.2">
      <c r="A18" t="s">
        <v>66</v>
      </c>
      <c r="B18" s="52"/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">
        <f>SUM(tblHome16[[#This Row],[Jan]:[Dec]])</f>
        <v>0</v>
      </c>
      <c r="O18" s="5"/>
    </row>
    <row r="19" spans="1:15" x14ac:dyDescent="0.2">
      <c r="A19" t="s">
        <v>39</v>
      </c>
      <c r="B19" s="52"/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">
        <f>SUM(tblHome16[[#This Row],[Jan]:[Dec]])</f>
        <v>0</v>
      </c>
      <c r="O19" s="5"/>
    </row>
    <row r="20" spans="1:15" x14ac:dyDescent="0.2">
      <c r="A20" t="s">
        <v>37</v>
      </c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">
        <f>SUM(tblHome16[[#This Row],[Jan]:[Dec]])</f>
        <v>0</v>
      </c>
      <c r="O20" s="5"/>
    </row>
    <row r="21" spans="1:15" x14ac:dyDescent="0.2">
      <c r="A21" t="s">
        <v>50</v>
      </c>
      <c r="B21" s="52"/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">
        <f>SUM(tblHome16[[#This Row],[Jan]:[Dec]])</f>
        <v>0</v>
      </c>
      <c r="O21" s="5"/>
    </row>
    <row r="22" spans="1:15" x14ac:dyDescent="0.2">
      <c r="A22" t="s">
        <v>40</v>
      </c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">
        <f>SUM(tblHome16[[#This Row],[Jan]:[Dec]])</f>
        <v>0</v>
      </c>
      <c r="O22" s="5"/>
    </row>
    <row r="23" spans="1:15" x14ac:dyDescent="0.2">
      <c r="A23" t="s">
        <v>12</v>
      </c>
      <c r="B23" s="5">
        <f>SUBTOTAL(109,tblHome16[Feb])</f>
        <v>0</v>
      </c>
      <c r="C23" s="5">
        <f>SUBTOTAL(109,tblHome16[Feb])</f>
        <v>0</v>
      </c>
      <c r="D23" s="5">
        <f>SUBTOTAL(109,tblHome16[March])</f>
        <v>0</v>
      </c>
      <c r="E23" s="5">
        <f>SUBTOTAL(109,tblHome16[April])</f>
        <v>0</v>
      </c>
      <c r="F23" s="5">
        <f>SUBTOTAL(109,tblHome16[May])</f>
        <v>0</v>
      </c>
      <c r="G23" s="5">
        <f>SUBTOTAL(109,tblHome16[June])</f>
        <v>0</v>
      </c>
      <c r="H23" s="5">
        <f>SUBTOTAL(109,tblHome16[July])</f>
        <v>0</v>
      </c>
      <c r="I23" s="5">
        <f>SUBTOTAL(109,tblHome16[Aug])</f>
        <v>0</v>
      </c>
      <c r="J23" s="5">
        <f>SUBTOTAL(109,tblHome16[Sept])</f>
        <v>0</v>
      </c>
      <c r="K23" s="5">
        <f>SUBTOTAL(109,tblHome16[Oct])</f>
        <v>0</v>
      </c>
      <c r="L23" s="5">
        <f>SUBTOTAL(109,tblHome16[Nov])</f>
        <v>0</v>
      </c>
      <c r="M23" s="5">
        <f>SUBTOTAL(109,tblHome16[Dec])</f>
        <v>0</v>
      </c>
      <c r="N23" s="5">
        <f>SUBTOTAL(109,tblHome16[Year])</f>
        <v>0</v>
      </c>
      <c r="O23" s="3"/>
    </row>
    <row r="24" spans="1:15" x14ac:dyDescent="0.2">
      <c r="A24" s="56"/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</row>
    <row r="25" spans="1:15" ht="15" x14ac:dyDescent="0.2">
      <c r="A25" s="2" t="s">
        <v>41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x14ac:dyDescent="0.2">
      <c r="A26" t="s">
        <v>3</v>
      </c>
      <c r="B26" s="52"/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">
        <f>SUM(tblDaily17[[#This Row],[Jan]:[Dec]])</f>
        <v>0</v>
      </c>
      <c r="O26" s="5"/>
    </row>
    <row r="27" spans="1:15" x14ac:dyDescent="0.2">
      <c r="A27" t="s">
        <v>4</v>
      </c>
      <c r="B27" s="52"/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">
        <f>SUM(tblDaily17[[#This Row],[Jan]:[Dec]])</f>
        <v>0</v>
      </c>
      <c r="O27" s="5"/>
    </row>
    <row r="28" spans="1:15" x14ac:dyDescent="0.2">
      <c r="A28" t="s">
        <v>12</v>
      </c>
      <c r="B28" s="5">
        <f>SUBTOTAL(109,tblDaily17[Jan])</f>
        <v>0</v>
      </c>
      <c r="C28" s="5">
        <f>SUBTOTAL(109,tblDaily17[Feb])</f>
        <v>0</v>
      </c>
      <c r="D28" s="5">
        <f>SUBTOTAL(109,tblDaily17[March])</f>
        <v>0</v>
      </c>
      <c r="E28" s="5">
        <f>SUBTOTAL(109,tblDaily17[April])</f>
        <v>0</v>
      </c>
      <c r="F28" s="5">
        <f>SUBTOTAL(109,tblDaily17[May])</f>
        <v>0</v>
      </c>
      <c r="G28" s="5">
        <f>SUBTOTAL(109,tblDaily17[June])</f>
        <v>0</v>
      </c>
      <c r="H28" s="5">
        <f>SUBTOTAL(109,tblDaily17[July])</f>
        <v>0</v>
      </c>
      <c r="I28" s="5">
        <f>SUBTOTAL(109,tblDaily17[Aug])</f>
        <v>0</v>
      </c>
      <c r="J28" s="5">
        <f>SUBTOTAL(109,tblDaily17[Sept])</f>
        <v>0</v>
      </c>
      <c r="K28" s="5">
        <f>SUBTOTAL(109,tblDaily17[Oct])</f>
        <v>0</v>
      </c>
      <c r="L28" s="5">
        <f>SUBTOTAL(109,tblDaily17[Nov])</f>
        <v>0</v>
      </c>
      <c r="M28" s="5">
        <f>SUBTOTAL(109,tblDaily17[Dec])</f>
        <v>0</v>
      </c>
      <c r="N28" s="5">
        <f>SUBTOTAL(109,tblDaily17[Year])</f>
        <v>0</v>
      </c>
      <c r="O28" s="3"/>
    </row>
    <row r="29" spans="1:15" x14ac:dyDescent="0.2">
      <c r="A29" s="56"/>
      <c r="B29" s="56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</row>
    <row r="30" spans="1:15" ht="15" x14ac:dyDescent="0.2">
      <c r="A30" s="2" t="s">
        <v>16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x14ac:dyDescent="0.2">
      <c r="A31" t="s">
        <v>42</v>
      </c>
      <c r="B31" s="52"/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">
        <f>SUM(tblTransportation18[[#This Row],[Jan]:[Dec]])</f>
        <v>0</v>
      </c>
      <c r="O31" s="5"/>
    </row>
    <row r="32" spans="1:15" x14ac:dyDescent="0.2">
      <c r="A32" t="s">
        <v>70</v>
      </c>
      <c r="B32" s="52"/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">
        <f>SUM(tblTransportation18[[#This Row],[Jan]:[Dec]])</f>
        <v>0</v>
      </c>
      <c r="O32" s="5"/>
    </row>
    <row r="33" spans="1:15" x14ac:dyDescent="0.2">
      <c r="A33" t="s">
        <v>51</v>
      </c>
      <c r="B33" s="52"/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">
        <f>SUM(tblTransportation18[[#This Row],[Jan]:[Dec]])</f>
        <v>0</v>
      </c>
      <c r="O33" s="5"/>
    </row>
    <row r="34" spans="1:15" x14ac:dyDescent="0.2">
      <c r="A34" t="s">
        <v>52</v>
      </c>
      <c r="B34" s="52"/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">
        <f>SUM(tblTransportation18[[#This Row],[Jan]:[Dec]])</f>
        <v>0</v>
      </c>
      <c r="O34" s="5"/>
    </row>
    <row r="35" spans="1:15" x14ac:dyDescent="0.2">
      <c r="A35" t="s">
        <v>12</v>
      </c>
      <c r="B35" s="5">
        <f>SUBTOTAL(109,tblTransportation18[Jan])</f>
        <v>0</v>
      </c>
      <c r="C35" s="5">
        <f>SUBTOTAL(109,tblTransportation18[Feb])</f>
        <v>0</v>
      </c>
      <c r="D35" s="5">
        <f>SUBTOTAL(109,tblTransportation18[March])</f>
        <v>0</v>
      </c>
      <c r="E35" s="5">
        <f>SUBTOTAL(109,tblTransportation18[April])</f>
        <v>0</v>
      </c>
      <c r="F35" s="5">
        <f>SUBTOTAL(109,tblTransportation18[May])</f>
        <v>0</v>
      </c>
      <c r="G35" s="5">
        <f>SUBTOTAL(109,tblTransportation18[June])</f>
        <v>0</v>
      </c>
      <c r="H35" s="5">
        <f>SUBTOTAL(109,tblTransportation18[July])</f>
        <v>0</v>
      </c>
      <c r="I35" s="5">
        <f>SUBTOTAL(109,tblTransportation18[Aug])</f>
        <v>0</v>
      </c>
      <c r="J35" s="5">
        <f>SUBTOTAL(109,tblTransportation18[Sept])</f>
        <v>0</v>
      </c>
      <c r="K35" s="5">
        <f>SUBTOTAL(109,tblTransportation18[Oct])</f>
        <v>0</v>
      </c>
      <c r="L35" s="5">
        <f>SUBTOTAL(109,tblTransportation18[Nov])</f>
        <v>0</v>
      </c>
      <c r="M35" s="5">
        <f>SUBTOTAL(109,tblTransportation18[Dec])</f>
        <v>0</v>
      </c>
      <c r="N35" s="5">
        <f>SUBTOTAL(109,tblTransportation18[Year])</f>
        <v>0</v>
      </c>
      <c r="O35" s="3"/>
    </row>
    <row r="36" spans="1:15" x14ac:dyDescent="0.2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</row>
    <row r="37" spans="1:15" ht="15" x14ac:dyDescent="0.2">
      <c r="A37" s="2" t="s">
        <v>17</v>
      </c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x14ac:dyDescent="0.2">
      <c r="A38" t="s">
        <v>43</v>
      </c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">
        <f>SUM(tblEntertainment19[[#This Row],[Jan]:[Dec]])</f>
        <v>0</v>
      </c>
      <c r="O38" s="5"/>
    </row>
    <row r="39" spans="1:15" x14ac:dyDescent="0.2">
      <c r="A39" t="s">
        <v>44</v>
      </c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">
        <f>SUM(tblEntertainment19[[#This Row],[Jan]:[Dec]])</f>
        <v>0</v>
      </c>
      <c r="O39" s="5"/>
    </row>
    <row r="40" spans="1:15" x14ac:dyDescent="0.2">
      <c r="A40" t="s">
        <v>45</v>
      </c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">
        <f>SUM(tblEntertainment19[[#This Row],[Jan]:[Dec]])</f>
        <v>0</v>
      </c>
      <c r="O40" s="5"/>
    </row>
    <row r="41" spans="1:15" x14ac:dyDescent="0.2">
      <c r="A41" t="s">
        <v>46</v>
      </c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">
        <f>SUM(tblEntertainment19[[#This Row],[Jan]:[Dec]])</f>
        <v>0</v>
      </c>
      <c r="O41" s="5"/>
    </row>
    <row r="42" spans="1:15" x14ac:dyDescent="0.2">
      <c r="A42" t="s">
        <v>77</v>
      </c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">
        <f>SUM(tblEntertainment19[[#This Row],[Jan]:[Dec]])</f>
        <v>0</v>
      </c>
      <c r="O42" s="5"/>
    </row>
    <row r="43" spans="1:15" x14ac:dyDescent="0.2">
      <c r="A43" t="s">
        <v>67</v>
      </c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">
        <f>SUM(tblEntertainment19[[#This Row],[Jan]:[Dec]])</f>
        <v>0</v>
      </c>
      <c r="O43" s="5"/>
    </row>
    <row r="44" spans="1:15" x14ac:dyDescent="0.2">
      <c r="A44" t="s">
        <v>12</v>
      </c>
      <c r="B44" s="5">
        <f>SUBTOTAL(109,tblEntertainment19[Jan])</f>
        <v>0</v>
      </c>
      <c r="C44" s="5">
        <f>SUBTOTAL(109,tblEntertainment19[Feb])</f>
        <v>0</v>
      </c>
      <c r="D44" s="5">
        <f>SUBTOTAL(109,tblEntertainment19[March])</f>
        <v>0</v>
      </c>
      <c r="E44" s="5">
        <f>SUBTOTAL(109,tblEntertainment19[April])</f>
        <v>0</v>
      </c>
      <c r="F44" s="5">
        <f>SUBTOTAL(109,tblEntertainment19[May])</f>
        <v>0</v>
      </c>
      <c r="G44" s="5">
        <f>SUBTOTAL(109,tblEntertainment19[June])</f>
        <v>0</v>
      </c>
      <c r="H44" s="5">
        <f>SUBTOTAL(109,tblEntertainment19[July])</f>
        <v>0</v>
      </c>
      <c r="I44" s="5">
        <f>SUBTOTAL(109,tblEntertainment19[Aug])</f>
        <v>0</v>
      </c>
      <c r="J44" s="5">
        <f>SUBTOTAL(109,tblEntertainment19[Sept])</f>
        <v>0</v>
      </c>
      <c r="K44" s="5">
        <f>SUBTOTAL(109,tblEntertainment19[Oct])</f>
        <v>0</v>
      </c>
      <c r="L44" s="5">
        <f>SUBTOTAL(109,tblEntertainment19[Nov])</f>
        <v>0</v>
      </c>
      <c r="M44" s="5">
        <f>SUBTOTAL(109,tblEntertainment19[Dec])</f>
        <v>0</v>
      </c>
      <c r="N44" s="5">
        <f>SUBTOTAL(109,tblEntertainment19[Year])</f>
        <v>0</v>
      </c>
      <c r="O44" s="3"/>
    </row>
    <row r="45" spans="1:15" x14ac:dyDescent="0.2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</row>
    <row r="46" spans="1:15" ht="15" x14ac:dyDescent="0.2">
      <c r="A46" s="2" t="s">
        <v>18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x14ac:dyDescent="0.2">
      <c r="A47" t="s">
        <v>48</v>
      </c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">
        <f>SUM(tblHealth20[[#This Row],[Jan]:[Dec]])</f>
        <v>0</v>
      </c>
      <c r="O47" s="5"/>
    </row>
    <row r="48" spans="1:15" x14ac:dyDescent="0.2">
      <c r="A48" t="s">
        <v>6</v>
      </c>
      <c r="B48" s="52"/>
      <c r="C48" s="52"/>
      <c r="D48" s="52"/>
      <c r="E48" s="52"/>
      <c r="F48" s="52"/>
      <c r="G48" s="52"/>
      <c r="H48" s="52"/>
      <c r="I48" s="52"/>
      <c r="J48" s="52"/>
      <c r="K48" s="52"/>
      <c r="L48" s="52"/>
      <c r="M48" s="52"/>
      <c r="N48" s="5">
        <f>SUM(tblHealth20[[#This Row],[Jan]:[Dec]])</f>
        <v>0</v>
      </c>
      <c r="O48" s="5"/>
    </row>
    <row r="49" spans="1:15" x14ac:dyDescent="0.2">
      <c r="A49" t="s">
        <v>49</v>
      </c>
      <c r="B49" s="52"/>
      <c r="C49" s="52"/>
      <c r="D49" s="52"/>
      <c r="E49" s="52"/>
      <c r="F49" s="52"/>
      <c r="G49" s="52"/>
      <c r="H49" s="52"/>
      <c r="I49" s="52"/>
      <c r="J49" s="52"/>
      <c r="K49" s="52"/>
      <c r="L49" s="52"/>
      <c r="M49" s="52"/>
      <c r="N49" s="5">
        <f>SUM(tblHealth20[[#This Row],[Jan]:[Dec]])</f>
        <v>0</v>
      </c>
      <c r="O49" s="5"/>
    </row>
    <row r="50" spans="1:15" x14ac:dyDescent="0.2">
      <c r="A50" t="s">
        <v>71</v>
      </c>
      <c r="B50" s="52"/>
      <c r="C50" s="52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5">
        <f>SUM(tblHealth20[[#This Row],[Jan]:[Dec]])</f>
        <v>0</v>
      </c>
      <c r="O50" s="5"/>
    </row>
    <row r="51" spans="1:15" x14ac:dyDescent="0.2">
      <c r="A51" t="s">
        <v>47</v>
      </c>
      <c r="B51" s="52"/>
      <c r="C51" s="52"/>
      <c r="D51" s="52"/>
      <c r="E51" s="52"/>
      <c r="F51" s="52"/>
      <c r="G51" s="52"/>
      <c r="H51" s="52"/>
      <c r="I51" s="52"/>
      <c r="J51" s="52"/>
      <c r="K51" s="52"/>
      <c r="L51" s="52"/>
      <c r="M51" s="52"/>
      <c r="N51" s="5">
        <f>SUM(tblHealth20[[#This Row],[Jan]:[Dec]])</f>
        <v>0</v>
      </c>
      <c r="O51" s="5"/>
    </row>
    <row r="52" spans="1:15" x14ac:dyDescent="0.2">
      <c r="A52" t="s">
        <v>12</v>
      </c>
      <c r="B52" s="5">
        <f>SUBTOTAL(109,tblHealth20[Jan])</f>
        <v>0</v>
      </c>
      <c r="C52" s="5">
        <f>SUBTOTAL(109,tblHealth20[Feb])</f>
        <v>0</v>
      </c>
      <c r="D52" s="5">
        <f>SUBTOTAL(109,tblHealth20[March])</f>
        <v>0</v>
      </c>
      <c r="E52" s="5">
        <f>SUBTOTAL(109,tblHealth20[April])</f>
        <v>0</v>
      </c>
      <c r="F52" s="5">
        <f>SUBTOTAL(109,tblHealth20[May])</f>
        <v>0</v>
      </c>
      <c r="G52" s="5">
        <f>SUBTOTAL(109,tblHealth20[June])</f>
        <v>0</v>
      </c>
      <c r="H52" s="5">
        <f>SUBTOTAL(109,tblHealth20[July])</f>
        <v>0</v>
      </c>
      <c r="I52" s="5">
        <f>SUBTOTAL(109,tblHealth20[Aug])</f>
        <v>0</v>
      </c>
      <c r="J52" s="5">
        <f>SUBTOTAL(109,tblHealth20[Sept])</f>
        <v>0</v>
      </c>
      <c r="K52" s="5">
        <f>SUBTOTAL(109,tblHealth20[Oct])</f>
        <v>0</v>
      </c>
      <c r="L52" s="5">
        <f>SUBTOTAL(109,tblHealth20[Nov])</f>
        <v>0</v>
      </c>
      <c r="M52" s="5">
        <f>SUBTOTAL(109,tblHealth20[Dec])</f>
        <v>0</v>
      </c>
      <c r="N52" s="5">
        <f>SUBTOTAL(109,tblHealth20[Year])</f>
        <v>0</v>
      </c>
      <c r="O52" s="3"/>
    </row>
    <row r="53" spans="1:15" x14ac:dyDescent="0.2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</row>
    <row r="54" spans="1:15" ht="15" x14ac:dyDescent="0.2">
      <c r="A54" s="2" t="s">
        <v>53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x14ac:dyDescent="0.2">
      <c r="A55" t="s">
        <v>54</v>
      </c>
      <c r="B55" s="52"/>
      <c r="C55" s="52"/>
      <c r="D55" s="52"/>
      <c r="E55" s="52"/>
      <c r="F55" s="52"/>
      <c r="G55" s="52"/>
      <c r="H55" s="52"/>
      <c r="I55" s="52"/>
      <c r="J55" s="52"/>
      <c r="K55" s="52"/>
      <c r="L55" s="52"/>
      <c r="M55" s="52"/>
      <c r="N55" s="5">
        <f>SUM(tblVacations21[[#This Row],[Jan]:[Dec]])</f>
        <v>0</v>
      </c>
      <c r="O55" s="5"/>
    </row>
    <row r="56" spans="1:15" x14ac:dyDescent="0.2">
      <c r="A56" t="s">
        <v>55</v>
      </c>
      <c r="B56" s="52"/>
      <c r="C56" s="52"/>
      <c r="D56" s="52"/>
      <c r="E56" s="52"/>
      <c r="F56" s="52"/>
      <c r="G56" s="52"/>
      <c r="H56" s="52"/>
      <c r="I56" s="52"/>
      <c r="J56" s="52"/>
      <c r="K56" s="52"/>
      <c r="L56" s="52"/>
      <c r="M56" s="52"/>
      <c r="N56" s="5">
        <f>SUM(tblVacations21[[#This Row],[Jan]:[Dec]])</f>
        <v>0</v>
      </c>
      <c r="O56" s="5"/>
    </row>
    <row r="57" spans="1:15" x14ac:dyDescent="0.2">
      <c r="A57" t="s">
        <v>7</v>
      </c>
      <c r="B57" s="52"/>
      <c r="C57" s="52"/>
      <c r="D57" s="52"/>
      <c r="E57" s="52"/>
      <c r="F57" s="52"/>
      <c r="G57" s="52"/>
      <c r="H57" s="52"/>
      <c r="I57" s="52"/>
      <c r="J57" s="52"/>
      <c r="K57" s="52"/>
      <c r="L57" s="52"/>
      <c r="M57" s="52"/>
      <c r="N57" s="5">
        <f>SUM(tblVacations21[[#This Row],[Jan]:[Dec]])</f>
        <v>0</v>
      </c>
      <c r="O57" s="5"/>
    </row>
    <row r="58" spans="1:15" x14ac:dyDescent="0.2">
      <c r="A58" t="s">
        <v>56</v>
      </c>
      <c r="B58" s="52"/>
      <c r="C58" s="52"/>
      <c r="D58" s="52"/>
      <c r="E58" s="52"/>
      <c r="F58" s="52"/>
      <c r="G58" s="52"/>
      <c r="H58" s="52"/>
      <c r="I58" s="52"/>
      <c r="J58" s="52"/>
      <c r="K58" s="52"/>
      <c r="L58" s="52"/>
      <c r="M58" s="52"/>
      <c r="N58" s="5">
        <f>SUM(tblVacations21[[#This Row],[Jan]:[Dec]])</f>
        <v>0</v>
      </c>
      <c r="O58" s="5"/>
    </row>
    <row r="59" spans="1:15" x14ac:dyDescent="0.2">
      <c r="A59" t="s">
        <v>12</v>
      </c>
      <c r="B59" s="5">
        <f>SUBTOTAL(109,tblVacations21[Jan])</f>
        <v>0</v>
      </c>
      <c r="C59" s="5">
        <f>SUBTOTAL(109,tblVacations21[Feb])</f>
        <v>0</v>
      </c>
      <c r="D59" s="5">
        <f>SUBTOTAL(109,tblVacations21[March])</f>
        <v>0</v>
      </c>
      <c r="E59" s="5">
        <f>SUBTOTAL(109,tblVacations21[April])</f>
        <v>0</v>
      </c>
      <c r="F59" s="5">
        <f>SUBTOTAL(109,tblVacations21[May])</f>
        <v>0</v>
      </c>
      <c r="G59" s="5">
        <f>SUBTOTAL(109,tblVacations21[June])</f>
        <v>0</v>
      </c>
      <c r="H59" s="5">
        <f>SUBTOTAL(109,tblVacations21[July])</f>
        <v>0</v>
      </c>
      <c r="I59" s="5">
        <f>SUBTOTAL(109,tblVacations21[Aug])</f>
        <v>0</v>
      </c>
      <c r="J59" s="5">
        <f>SUBTOTAL(109,tblVacations21[Sept])</f>
        <v>0</v>
      </c>
      <c r="K59" s="5">
        <f>SUBTOTAL(109,tblVacations21[Oct])</f>
        <v>0</v>
      </c>
      <c r="L59" s="5">
        <f>SUBTOTAL(109,tblVacations21[Nov])</f>
        <v>0</v>
      </c>
      <c r="M59" s="5">
        <f>SUBTOTAL(109,tblVacations21[Dec])</f>
        <v>0</v>
      </c>
      <c r="N59" s="5">
        <f>SUBTOTAL(109,tblVacations21[Year])</f>
        <v>0</v>
      </c>
      <c r="O59" s="3"/>
    </row>
    <row r="60" spans="1:15" x14ac:dyDescent="0.2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</row>
    <row r="61" spans="1:15" ht="15" x14ac:dyDescent="0.2">
      <c r="A61" s="2" t="s">
        <v>57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x14ac:dyDescent="0.2">
      <c r="A62" t="s">
        <v>58</v>
      </c>
      <c r="B62" s="52"/>
      <c r="C62" s="52"/>
      <c r="D62" s="52"/>
      <c r="E62" s="52"/>
      <c r="F62" s="52"/>
      <c r="G62" s="52"/>
      <c r="H62" s="52"/>
      <c r="I62" s="52"/>
      <c r="J62" s="52"/>
      <c r="K62" s="52"/>
      <c r="L62" s="52"/>
      <c r="M62" s="52"/>
      <c r="N62" s="5">
        <f>SUM(tblRecreation22[[#This Row],[Jan]:[Dec]])</f>
        <v>0</v>
      </c>
      <c r="O62" s="5"/>
    </row>
    <row r="63" spans="1:15" x14ac:dyDescent="0.2">
      <c r="A63" t="s">
        <v>59</v>
      </c>
      <c r="B63" s="52"/>
      <c r="C63" s="52"/>
      <c r="D63" s="52"/>
      <c r="E63" s="52"/>
      <c r="F63" s="52"/>
      <c r="G63" s="52"/>
      <c r="H63" s="52"/>
      <c r="I63" s="52"/>
      <c r="J63" s="52"/>
      <c r="K63" s="52"/>
      <c r="L63" s="52"/>
      <c r="M63" s="52"/>
      <c r="N63" s="5">
        <f>SUM(tblRecreation22[[#This Row],[Jan]:[Dec]])</f>
        <v>0</v>
      </c>
      <c r="O63" s="5"/>
    </row>
    <row r="64" spans="1:15" x14ac:dyDescent="0.2">
      <c r="A64" t="s">
        <v>76</v>
      </c>
      <c r="B64" s="52"/>
      <c r="C64" s="52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5">
        <f>SUM(tblRecreation22[[#This Row],[Jan]:[Dec]])</f>
        <v>0</v>
      </c>
      <c r="O64" s="5"/>
    </row>
    <row r="65" spans="1:15" x14ac:dyDescent="0.2">
      <c r="A65" t="s">
        <v>60</v>
      </c>
      <c r="B65" s="52"/>
      <c r="C65" s="52"/>
      <c r="D65" s="52"/>
      <c r="E65" s="52"/>
      <c r="F65" s="52"/>
      <c r="G65" s="52"/>
      <c r="H65" s="52"/>
      <c r="I65" s="52"/>
      <c r="J65" s="52"/>
      <c r="K65" s="52"/>
      <c r="L65" s="52"/>
      <c r="M65" s="52"/>
      <c r="N65" s="5">
        <f>SUM(tblRecreation22[[#This Row],[Jan]:[Dec]])</f>
        <v>0</v>
      </c>
      <c r="O65" s="5"/>
    </row>
    <row r="66" spans="1:15" x14ac:dyDescent="0.2">
      <c r="A66" t="s">
        <v>12</v>
      </c>
      <c r="B66" s="5">
        <f>SUBTOTAL(109,tblRecreation22[Jan])</f>
        <v>0</v>
      </c>
      <c r="C66" s="5">
        <f>SUBTOTAL(109,tblRecreation22[Feb])</f>
        <v>0</v>
      </c>
      <c r="D66" s="5">
        <f>SUBTOTAL(109,tblRecreation22[March])</f>
        <v>0</v>
      </c>
      <c r="E66" s="5">
        <f>SUBTOTAL(109,tblRecreation22[April])</f>
        <v>0</v>
      </c>
      <c r="F66" s="5">
        <f>SUBTOTAL(109,tblRecreation22[May])</f>
        <v>0</v>
      </c>
      <c r="G66" s="5">
        <f>SUBTOTAL(109,tblRecreation22[June])</f>
        <v>0</v>
      </c>
      <c r="H66" s="5">
        <f>SUBTOTAL(109,tblRecreation22[July])</f>
        <v>0</v>
      </c>
      <c r="I66" s="5">
        <f>SUBTOTAL(109,tblRecreation22[Aug])</f>
        <v>0</v>
      </c>
      <c r="J66" s="5">
        <f>SUBTOTAL(109,tblRecreation22[Sept])</f>
        <v>0</v>
      </c>
      <c r="K66" s="5">
        <f>SUBTOTAL(109,tblRecreation22[Oct])</f>
        <v>0</v>
      </c>
      <c r="L66" s="5">
        <f>SUBTOTAL(109,tblRecreation22[Nov])</f>
        <v>0</v>
      </c>
      <c r="M66" s="5">
        <f>SUBTOTAL(109,tblRecreation22[Dec])</f>
        <v>0</v>
      </c>
      <c r="N66" s="5">
        <f>SUBTOTAL(109,tblRecreation22[Year])</f>
        <v>0</v>
      </c>
      <c r="O66" s="3"/>
    </row>
    <row r="67" spans="1:15" x14ac:dyDescent="0.2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</row>
    <row r="68" spans="1:15" ht="15" x14ac:dyDescent="0.2">
      <c r="A68" s="2" t="s">
        <v>19</v>
      </c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  <row r="69" spans="1:15" x14ac:dyDescent="0.2">
      <c r="A69" t="s">
        <v>8</v>
      </c>
      <c r="B69" s="52"/>
      <c r="C69" s="52"/>
      <c r="D69" s="52"/>
      <c r="E69" s="52"/>
      <c r="F69" s="52"/>
      <c r="G69" s="52"/>
      <c r="H69" s="52"/>
      <c r="I69" s="52"/>
      <c r="J69" s="52"/>
      <c r="K69" s="52"/>
      <c r="L69" s="52"/>
      <c r="M69" s="52"/>
      <c r="N69" s="5">
        <f>SUM(tblDues23[[#This Row],[Jan]:[Dec]])</f>
        <v>0</v>
      </c>
      <c r="O69" s="5"/>
    </row>
    <row r="70" spans="1:15" x14ac:dyDescent="0.2">
      <c r="A70" t="s">
        <v>61</v>
      </c>
      <c r="B70" s="52"/>
      <c r="C70" s="52"/>
      <c r="D70" s="52"/>
      <c r="E70" s="52"/>
      <c r="F70" s="52"/>
      <c r="G70" s="52"/>
      <c r="H70" s="52"/>
      <c r="I70" s="52"/>
      <c r="J70" s="52"/>
      <c r="K70" s="52"/>
      <c r="L70" s="52"/>
      <c r="M70" s="52"/>
      <c r="N70" s="5">
        <f>SUM(tblDues23[[#This Row],[Jan]:[Dec]])</f>
        <v>0</v>
      </c>
      <c r="O70" s="5"/>
    </row>
    <row r="71" spans="1:15" x14ac:dyDescent="0.2">
      <c r="A71" t="s">
        <v>62</v>
      </c>
      <c r="B71" s="52"/>
      <c r="C71" s="52"/>
      <c r="D71" s="52"/>
      <c r="E71" s="52"/>
      <c r="F71" s="52"/>
      <c r="G71" s="52"/>
      <c r="H71" s="52"/>
      <c r="I71" s="52"/>
      <c r="J71" s="52"/>
      <c r="K71" s="52"/>
      <c r="L71" s="52"/>
      <c r="M71" s="52"/>
      <c r="N71" s="5">
        <f>SUM(tblDues23[[#This Row],[Jan]:[Dec]])</f>
        <v>0</v>
      </c>
      <c r="O71" s="5"/>
    </row>
    <row r="72" spans="1:15" x14ac:dyDescent="0.2">
      <c r="A72" t="s">
        <v>9</v>
      </c>
      <c r="B72" s="52"/>
      <c r="C72" s="52"/>
      <c r="D72" s="52"/>
      <c r="E72" s="52"/>
      <c r="F72" s="52"/>
      <c r="G72" s="52"/>
      <c r="H72" s="52"/>
      <c r="I72" s="52"/>
      <c r="J72" s="52"/>
      <c r="K72" s="52"/>
      <c r="L72" s="52"/>
      <c r="M72" s="52"/>
      <c r="N72" s="5">
        <f>SUM(tblDues23[[#This Row],[Jan]:[Dec]])</f>
        <v>0</v>
      </c>
      <c r="O72" s="5"/>
    </row>
    <row r="73" spans="1:15" x14ac:dyDescent="0.2">
      <c r="A73" t="s">
        <v>2</v>
      </c>
      <c r="B73" s="52"/>
      <c r="C73" s="52"/>
      <c r="D73" s="52"/>
      <c r="E73" s="52"/>
      <c r="F73" s="52"/>
      <c r="G73" s="52"/>
      <c r="H73" s="52"/>
      <c r="I73" s="52"/>
      <c r="J73" s="52"/>
      <c r="K73" s="52"/>
      <c r="L73" s="52"/>
      <c r="M73" s="52"/>
      <c r="N73" s="5">
        <f>SUM(tblDues23[[#This Row],[Jan]:[Dec]])</f>
        <v>0</v>
      </c>
      <c r="O73" s="5"/>
    </row>
    <row r="74" spans="1:15" x14ac:dyDescent="0.2">
      <c r="A74" t="s">
        <v>12</v>
      </c>
      <c r="B74" s="5">
        <f>SUBTOTAL(109,tblDues23[Jan])</f>
        <v>0</v>
      </c>
      <c r="C74" s="5">
        <f>SUBTOTAL(109,tblDues23[Feb])</f>
        <v>0</v>
      </c>
      <c r="D74" s="5">
        <f>SUBTOTAL(109,tblDues23[March])</f>
        <v>0</v>
      </c>
      <c r="E74" s="5">
        <f>SUBTOTAL(109,tblDues23[April])</f>
        <v>0</v>
      </c>
      <c r="F74" s="5">
        <f>SUBTOTAL(109,tblDues23[May])</f>
        <v>0</v>
      </c>
      <c r="G74" s="5">
        <f>SUBTOTAL(109,tblDues23[June])</f>
        <v>0</v>
      </c>
      <c r="H74" s="5">
        <f>SUBTOTAL(109,tblDues23[July])</f>
        <v>0</v>
      </c>
      <c r="I74" s="5">
        <f>SUBTOTAL(109,tblDues23[Aug])</f>
        <v>0</v>
      </c>
      <c r="J74" s="5">
        <f>SUBTOTAL(109,tblDues23[Sept])</f>
        <v>0</v>
      </c>
      <c r="K74" s="5">
        <f>SUBTOTAL(109,tblDues23[Oct])</f>
        <v>0</v>
      </c>
      <c r="L74" s="5">
        <f>SUBTOTAL(109,tblDues23[Nov])</f>
        <v>0</v>
      </c>
      <c r="M74" s="5">
        <f>SUBTOTAL(109,tblDues23[Dec])</f>
        <v>0</v>
      </c>
      <c r="N74" s="5">
        <f>SUBTOTAL(109,tblDues23[Year])</f>
        <v>0</v>
      </c>
      <c r="O74" s="3"/>
    </row>
    <row r="75" spans="1:15" x14ac:dyDescent="0.2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</row>
    <row r="76" spans="1:15" ht="15" x14ac:dyDescent="0.2">
      <c r="A76" s="2" t="s">
        <v>64</v>
      </c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x14ac:dyDescent="0.2">
      <c r="A77" t="s">
        <v>65</v>
      </c>
      <c r="B77" s="52"/>
      <c r="C77" s="52"/>
      <c r="D77" s="52"/>
      <c r="E77" s="52"/>
      <c r="F77" s="52"/>
      <c r="G77" s="52"/>
      <c r="H77" s="52"/>
      <c r="I77" s="52"/>
      <c r="J77" s="52"/>
      <c r="K77" s="52"/>
      <c r="L77" s="52"/>
      <c r="M77" s="52"/>
      <c r="N77" s="5">
        <f>SUM(tblPersonal24[[#This Row],[Jan]:[Dec]])</f>
        <v>0</v>
      </c>
      <c r="O77" s="5"/>
    </row>
    <row r="78" spans="1:15" x14ac:dyDescent="0.2">
      <c r="A78" t="s">
        <v>12</v>
      </c>
      <c r="B78" s="5">
        <f>SUBTOTAL(109,tblPersonal24[Jan])</f>
        <v>0</v>
      </c>
      <c r="C78" s="5">
        <f>SUBTOTAL(109,tblPersonal24[Feb])</f>
        <v>0</v>
      </c>
      <c r="D78" s="5">
        <f>SUBTOTAL(109,tblPersonal24[March])</f>
        <v>0</v>
      </c>
      <c r="E78" s="5">
        <f>SUBTOTAL(109,tblPersonal24[April])</f>
        <v>0</v>
      </c>
      <c r="F78" s="5">
        <f>SUBTOTAL(109,tblPersonal24[May])</f>
        <v>0</v>
      </c>
      <c r="G78" s="5">
        <f>SUBTOTAL(109,tblPersonal24[June])</f>
        <v>0</v>
      </c>
      <c r="H78" s="5">
        <f>SUBTOTAL(109,tblPersonal24[July])</f>
        <v>0</v>
      </c>
      <c r="I78" s="5">
        <f>SUBTOTAL(109,tblPersonal24[Aug])</f>
        <v>0</v>
      </c>
      <c r="J78" s="5">
        <f>SUBTOTAL(109,tblPersonal24[Sept])</f>
        <v>0</v>
      </c>
      <c r="K78" s="5">
        <f>SUBTOTAL(109,tblPersonal24[Oct])</f>
        <v>0</v>
      </c>
      <c r="L78" s="5">
        <f>SUBTOTAL(109,tblPersonal24[Nov])</f>
        <v>0</v>
      </c>
      <c r="M78" s="5">
        <f>SUBTOTAL(109,tblPersonal24[Dec])</f>
        <v>0</v>
      </c>
      <c r="N78" s="5">
        <f>SUBTOTAL(109,tblPersonal24[Year])</f>
        <v>0</v>
      </c>
      <c r="O78" s="3"/>
    </row>
    <row r="79" spans="1:15" x14ac:dyDescent="0.2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</row>
    <row r="80" spans="1:15" ht="15" x14ac:dyDescent="0.2">
      <c r="A80" s="2" t="s">
        <v>72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x14ac:dyDescent="0.2">
      <c r="A81" t="s">
        <v>73</v>
      </c>
      <c r="B81" s="52"/>
      <c r="C81" s="52"/>
      <c r="D81" s="52"/>
      <c r="E81" s="52"/>
      <c r="F81" s="52"/>
      <c r="G81" s="52"/>
      <c r="H81" s="52"/>
      <c r="I81" s="52"/>
      <c r="J81" s="52"/>
      <c r="K81" s="52"/>
      <c r="L81" s="52"/>
      <c r="M81" s="52"/>
      <c r="N81" s="5">
        <f>SUM(tblFinancial25[[#This Row],[Jan]:[Dec]])</f>
        <v>0</v>
      </c>
      <c r="O81" s="5"/>
    </row>
    <row r="82" spans="1:15" x14ac:dyDescent="0.2">
      <c r="A82" t="s">
        <v>87</v>
      </c>
      <c r="B82" s="52"/>
      <c r="C82" s="52"/>
      <c r="D82" s="52"/>
      <c r="E82" s="52"/>
      <c r="F82" s="52"/>
      <c r="G82" s="52"/>
      <c r="H82" s="52"/>
      <c r="I82" s="52"/>
      <c r="J82" s="52"/>
      <c r="K82" s="52"/>
      <c r="L82" s="52"/>
      <c r="M82" s="52"/>
      <c r="N82" s="5">
        <f>SUM(tblFinancial25[[#This Row],[Jan]:[Dec]])</f>
        <v>0</v>
      </c>
      <c r="O82" s="5"/>
    </row>
    <row r="83" spans="1:15" x14ac:dyDescent="0.2">
      <c r="A83" t="s">
        <v>75</v>
      </c>
      <c r="B83" s="52"/>
      <c r="C83" s="52"/>
      <c r="D83" s="52"/>
      <c r="E83" s="52"/>
      <c r="F83" s="52"/>
      <c r="G83" s="52"/>
      <c r="H83" s="52"/>
      <c r="I83" s="52"/>
      <c r="J83" s="52"/>
      <c r="K83" s="52"/>
      <c r="L83" s="52"/>
      <c r="M83" s="52"/>
      <c r="N83" s="5">
        <f>SUM(tblFinancial25[[#This Row],[Jan]:[Dec]])</f>
        <v>0</v>
      </c>
      <c r="O83" s="5"/>
    </row>
    <row r="84" spans="1:15" x14ac:dyDescent="0.2">
      <c r="A84" t="s">
        <v>88</v>
      </c>
      <c r="B84" s="52"/>
      <c r="C84" s="52"/>
      <c r="D84" s="52"/>
      <c r="E84" s="52"/>
      <c r="F84" s="52"/>
      <c r="G84" s="52"/>
      <c r="H84" s="52"/>
      <c r="I84" s="52"/>
      <c r="J84" s="52"/>
      <c r="K84" s="52"/>
      <c r="L84" s="52"/>
      <c r="M84" s="52"/>
      <c r="N84" s="5">
        <f>SUM(tblFinancial25[[#This Row],[Jan]:[Dec]])</f>
        <v>0</v>
      </c>
      <c r="O84" s="5"/>
    </row>
    <row r="85" spans="1:15" x14ac:dyDescent="0.2">
      <c r="A85" t="s">
        <v>12</v>
      </c>
      <c r="B85" s="5">
        <f>SUBTOTAL(109,tblFinancial25[Jan])</f>
        <v>0</v>
      </c>
      <c r="C85" s="5">
        <f>SUBTOTAL(109,tblFinancial25[Feb])</f>
        <v>0</v>
      </c>
      <c r="D85" s="5">
        <f>SUBTOTAL(109,tblFinancial25[March])</f>
        <v>0</v>
      </c>
      <c r="E85" s="5">
        <f>SUBTOTAL(109,tblFinancial25[April])</f>
        <v>0</v>
      </c>
      <c r="F85" s="5">
        <f>SUBTOTAL(109,tblFinancial25[May])</f>
        <v>0</v>
      </c>
      <c r="G85" s="5">
        <f>SUBTOTAL(109,tblFinancial25[June])</f>
        <v>0</v>
      </c>
      <c r="H85" s="5">
        <f>SUBTOTAL(109,tblFinancial25[July])</f>
        <v>0</v>
      </c>
      <c r="I85" s="5">
        <f>SUBTOTAL(109,tblFinancial25[Aug])</f>
        <v>0</v>
      </c>
      <c r="J85" s="5">
        <f>SUBTOTAL(109,tblFinancial25[Sept])</f>
        <v>0</v>
      </c>
      <c r="K85" s="5">
        <f>SUBTOTAL(109,tblFinancial25[Oct])</f>
        <v>0</v>
      </c>
      <c r="L85" s="5">
        <f>SUBTOTAL(109,tblFinancial25[Nov])</f>
        <v>0</v>
      </c>
      <c r="M85" s="5">
        <f>SUBTOTAL(109,tblFinancial25[Dec])</f>
        <v>0</v>
      </c>
      <c r="N85" s="5">
        <f>SUBTOTAL(109,tblFinancial25[Year])</f>
        <v>0</v>
      </c>
      <c r="O85" s="3"/>
    </row>
    <row r="86" spans="1:15" x14ac:dyDescent="0.2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</row>
    <row r="87" spans="1:15" ht="15" x14ac:dyDescent="0.2">
      <c r="A87" s="2" t="s">
        <v>68</v>
      </c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x14ac:dyDescent="0.2">
      <c r="A88" t="s">
        <v>10</v>
      </c>
      <c r="B88" s="52"/>
      <c r="C88" s="52"/>
      <c r="D88" s="52"/>
      <c r="E88" s="52"/>
      <c r="F88" s="52"/>
      <c r="G88" s="52"/>
      <c r="H88" s="52"/>
      <c r="I88" s="52"/>
      <c r="J88" s="52"/>
      <c r="K88" s="52"/>
      <c r="L88" s="52"/>
      <c r="M88" s="52"/>
      <c r="N88" s="5">
        <f>SUM(tblMisc26[[#This Row],[Jan]:[Dec]])</f>
        <v>0</v>
      </c>
      <c r="O88" s="5"/>
    </row>
    <row r="89" spans="1:15" x14ac:dyDescent="0.2">
      <c r="A89" t="s">
        <v>12</v>
      </c>
      <c r="B89" s="5">
        <f>SUBTOTAL(109,tblMisc26[Jan])</f>
        <v>0</v>
      </c>
      <c r="C89" s="5">
        <f>SUBTOTAL(109,tblMisc26[Feb])</f>
        <v>0</v>
      </c>
      <c r="D89" s="5">
        <f>SUBTOTAL(109,tblMisc26[March])</f>
        <v>0</v>
      </c>
      <c r="E89" s="5">
        <f>SUBTOTAL(109,tblMisc26[April])</f>
        <v>0</v>
      </c>
      <c r="F89" s="5">
        <f>SUBTOTAL(109,tblMisc26[May])</f>
        <v>0</v>
      </c>
      <c r="G89" s="5">
        <f>SUBTOTAL(109,tblMisc26[June])</f>
        <v>0</v>
      </c>
      <c r="H89" s="5">
        <f>SUBTOTAL(109,tblMisc26[July])</f>
        <v>0</v>
      </c>
      <c r="I89" s="5">
        <f>SUBTOTAL(109,tblMisc26[Aug])</f>
        <v>0</v>
      </c>
      <c r="J89" s="5">
        <f>SUBTOTAL(109,tblMisc26[Sept])</f>
        <v>0</v>
      </c>
      <c r="K89" s="5">
        <f>SUBTOTAL(109,tblMisc26[Oct])</f>
        <v>0</v>
      </c>
      <c r="L89" s="5">
        <f>SUBTOTAL(109,tblMisc26[Nov])</f>
        <v>0</v>
      </c>
      <c r="M89" s="5">
        <f>SUBTOTAL(109,tblMisc26[Dec])</f>
        <v>0</v>
      </c>
      <c r="N89" s="5">
        <f>SUBTOTAL(109,tblMisc26[Year])</f>
        <v>0</v>
      </c>
      <c r="O89" s="3"/>
    </row>
    <row r="90" spans="1:15" x14ac:dyDescent="0.2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</row>
    <row r="91" spans="1:15" ht="15" x14ac:dyDescent="0.2">
      <c r="A91" s="12" t="s">
        <v>20</v>
      </c>
      <c r="B91" s="13" t="s">
        <v>21</v>
      </c>
      <c r="C91" s="13" t="s">
        <v>22</v>
      </c>
      <c r="D91" s="13" t="s">
        <v>24</v>
      </c>
      <c r="E91" s="13" t="s">
        <v>25</v>
      </c>
      <c r="F91" s="13" t="s">
        <v>23</v>
      </c>
      <c r="G91" s="13" t="s">
        <v>26</v>
      </c>
      <c r="H91" s="13" t="s">
        <v>27</v>
      </c>
      <c r="I91" s="13" t="s">
        <v>28</v>
      </c>
      <c r="J91" s="13" t="s">
        <v>29</v>
      </c>
      <c r="K91" s="13" t="s">
        <v>30</v>
      </c>
      <c r="L91" s="13" t="s">
        <v>31</v>
      </c>
      <c r="M91" s="13" t="s">
        <v>32</v>
      </c>
      <c r="N91" s="13" t="s">
        <v>33</v>
      </c>
      <c r="O91" s="12" t="s">
        <v>35</v>
      </c>
    </row>
    <row r="92" spans="1:15" x14ac:dyDescent="0.2">
      <c r="A92" t="s">
        <v>11</v>
      </c>
      <c r="B92" s="5">
        <f>SUM(tblMisc26[[#Totals],[Jan]],tblFinancial25[[#Totals],[Jan]],tblPersonal24[[#Totals],[Jan]],tblDues23[[#Totals],[Jan]],tblRecreation22[[#Totals],[Jan]],tblVacations21[[#Totals],[Jan]],tblHealth20[[#Totals],[Jan]],tblEntertainment19[[#Totals],[Jan]],tblTransportation18[[#Totals],[Jan]],tblDaily17[[#Totals],[Jan]],tblHome16[[#Totals],[Jan]])</f>
        <v>0</v>
      </c>
      <c r="C92" s="5">
        <f>SUM(tblMisc26[[#Totals],[Feb]],tblFinancial25[[#Totals],[Feb]],tblPersonal24[[#Totals],[Feb]],tblDues23[[#Totals],[Feb]],tblRecreation22[[#Totals],[Feb]],tblVacations21[[#Totals],[Feb]],tblHealth20[[#Totals],[Feb]],tblEntertainment19[[#Totals],[Feb]],tblTransportation18[[#Totals],[Feb]],tblDaily17[[#Totals],[Feb]],tblHome16[[#Totals],[Feb]])</f>
        <v>0</v>
      </c>
      <c r="D92" s="5">
        <f>SUM(tblMisc26[[#Totals],[March]],tblFinancial25[[#Totals],[March]],tblPersonal24[[#Totals],[March]],tblDues23[[#Totals],[March]],tblRecreation22[[#Totals],[March]],tblVacations21[[#Totals],[March]],tblHealth20[[#Totals],[March]],tblEntertainment19[[#Totals],[March]],tblTransportation18[[#Totals],[March]],tblDaily17[[#Totals],[March]],tblHome16[[#Totals],[March]])</f>
        <v>0</v>
      </c>
      <c r="E92" s="5">
        <f>SUM(tblMisc26[[#Totals],[April]],tblFinancial25[[#Totals],[April]],tblPersonal24[[#Totals],[April]],tblDues23[[#Totals],[April]],tblRecreation22[[#Totals],[April]],tblVacations21[[#Totals],[April]],tblHealth20[[#Totals],[April]],tblEntertainment19[[#Totals],[April]],tblTransportation18[[#Totals],[April]],tblDaily17[[#Totals],[April]],tblHome16[[#Totals],[April]])</f>
        <v>0</v>
      </c>
      <c r="F92" s="5">
        <f>SUM(tblMisc26[[#Totals],[May]],tblFinancial25[[#Totals],[May]],tblPersonal24[[#Totals],[May]],tblDues23[[#Totals],[May]],tblRecreation22[[#Totals],[May]],tblVacations21[[#Totals],[May]],tblHealth20[[#Totals],[May]],tblEntertainment19[[#Totals],[May]],tblTransportation18[[#Totals],[May]],tblDaily17[[#Totals],[May]],tblHome16[[#Totals],[May]])</f>
        <v>0</v>
      </c>
      <c r="G92" s="5">
        <f>SUM(tblMisc26[[#Totals],[June]],tblFinancial25[[#Totals],[June]],tblPersonal24[[#Totals],[June]],tblDues23[[#Totals],[June]],tblRecreation22[[#Totals],[June]],tblVacations21[[#Totals],[June]],tblHealth20[[#Totals],[June]],tblEntertainment19[[#Totals],[June]],tblTransportation18[[#Totals],[June]],tblDaily17[[#Totals],[June]],tblHome16[[#Totals],[June]])</f>
        <v>0</v>
      </c>
      <c r="H92" s="5">
        <f>SUM(tblMisc26[[#Totals],[July]],tblFinancial25[[#Totals],[July]],tblPersonal24[[#Totals],[July]],tblDues23[[#Totals],[July]],tblRecreation22[[#Totals],[July]],tblVacations21[[#Totals],[July]],tblHealth20[[#Totals],[July]],tblEntertainment19[[#Totals],[July]],tblTransportation18[[#Totals],[July]],tblDaily17[[#Totals],[July]],tblHome16[[#Totals],[July]])</f>
        <v>0</v>
      </c>
      <c r="I92" s="5">
        <f>SUM(tblMisc26[[#Totals],[Aug]],tblFinancial25[[#Totals],[Aug]],tblPersonal24[[#Totals],[Aug]],tblDues23[[#Totals],[Aug]],tblRecreation22[[#Totals],[Aug]],tblVacations21[[#Totals],[Aug]],tblHealth20[[#Totals],[Aug]],tblEntertainment19[[#Totals],[Aug]],tblTransportation18[[#Totals],[Aug]],tblDaily17[[#Totals],[Aug]],tblHome16[[#Totals],[Aug]])</f>
        <v>0</v>
      </c>
      <c r="J92" s="5">
        <f>SUM(tblMisc26[[#Totals],[Sept]],tblFinancial25[[#Totals],[Sept]],tblPersonal24[[#Totals],[Sept]],tblDues23[[#Totals],[Sept]],tblRecreation22[[#Totals],[Sept]],tblVacations21[[#Totals],[Sept]],tblHealth20[[#Totals],[Sept]],tblEntertainment19[[#Totals],[Sept]],tblTransportation18[[#Totals],[Sept]],tblDaily17[[#Totals],[Sept]],tblHome16[[#Totals],[Sept]])</f>
        <v>0</v>
      </c>
      <c r="K92" s="5">
        <f>SUM(tblMisc26[[#Totals],[Oct]],tblFinancial25[[#Totals],[Oct]],tblPersonal24[[#Totals],[Oct]],tblDues23[[#Totals],[Oct]],tblRecreation22[[#Totals],[Oct]],tblVacations21[[#Totals],[Oct]],tblHealth20[[#Totals],[Oct]],tblEntertainment19[[#Totals],[Oct]],tblTransportation18[[#Totals],[Oct]],tblDaily17[[#Totals],[Oct]],tblHome16[[#Totals],[Oct]])</f>
        <v>0</v>
      </c>
      <c r="L92" s="5">
        <f>SUM(tblMisc26[[#Totals],[Nov]],tblFinancial25[[#Totals],[Nov]],tblPersonal24[[#Totals],[Nov]],tblDues23[[#Totals],[Nov]],tblRecreation22[[#Totals],[Nov]],tblVacations21[[#Totals],[Nov]],tblHealth20[[#Totals],[Nov]],tblEntertainment19[[#Totals],[Nov]],tblTransportation18[[#Totals],[Nov]],tblDaily17[[#Totals],[Nov]],tblHome16[[#Totals],[Nov]])</f>
        <v>0</v>
      </c>
      <c r="M92" s="5">
        <f>SUM(tblMisc26[[#Totals],[Dec]],tblFinancial25[[#Totals],[Dec]],tblPersonal24[[#Totals],[Dec]],tblDues23[[#Totals],[Dec]],tblRecreation22[[#Totals],[Dec]],tblVacations21[[#Totals],[Dec]],tblHealth20[[#Totals],[Dec]],tblEntertainment19[[#Totals],[Dec]],tblTransportation18[[#Totals],[Dec]],tblDaily17[[#Totals],[Dec]],tblHome16[[#Totals],[Dec]])</f>
        <v>0</v>
      </c>
      <c r="N92" s="5">
        <f>SUM(tblMisc26[[#Totals],[Year]],tblFinancial25[[#Totals],[Year]],tblPersonal24[[#Totals],[Year]],tblDues23[[#Totals],[Year]],tblRecreation22[[#Totals],[Year]],tblVacations21[[#Totals],[Year]],tblHealth20[[#Totals],[Year]],tblEntertainment19[[#Totals],[Year]],tblTransportation18[[#Totals],[Year]],tblDaily17[[#Totals],[Year]],tblHome16[[#Totals],[Year]])</f>
        <v>0</v>
      </c>
      <c r="O92" s="5"/>
    </row>
    <row r="93" spans="1:15" x14ac:dyDescent="0.2">
      <c r="A93" t="s">
        <v>63</v>
      </c>
      <c r="B93" s="5">
        <f>tblIncome15[[#Totals],[Jan]]-B92</f>
        <v>0</v>
      </c>
      <c r="C93" s="5">
        <f>tblIncome15[[#Totals],[Feb]]-C92</f>
        <v>0</v>
      </c>
      <c r="D93" s="5">
        <f>tblIncome15[[#Totals],[March]]-D92</f>
        <v>0</v>
      </c>
      <c r="E93" s="5">
        <f>tblIncome15[[#Totals],[April]]-E92</f>
        <v>0</v>
      </c>
      <c r="F93" s="5">
        <f>tblIncome15[[#Totals],[May]]-F92</f>
        <v>0</v>
      </c>
      <c r="G93" s="5">
        <f>tblIncome15[[#Totals],[June]]-G92</f>
        <v>0</v>
      </c>
      <c r="H93" s="5">
        <f>tblIncome15[[#Totals],[July]]-H92</f>
        <v>0</v>
      </c>
      <c r="I93" s="5">
        <f>tblIncome15[[#Totals],[Aug]]-I92</f>
        <v>0</v>
      </c>
      <c r="J93" s="5">
        <f>tblIncome15[[#Totals],[Sept]]-J92</f>
        <v>0</v>
      </c>
      <c r="K93" s="5">
        <f>tblIncome15[[#Totals],[Oct]]-K92</f>
        <v>0</v>
      </c>
      <c r="L93" s="5">
        <f>tblIncome15[[#Totals],[Nov]]-L92</f>
        <v>0</v>
      </c>
      <c r="M93" s="5">
        <f>tblIncome15[[#Totals],[Dec]]-M92</f>
        <v>0</v>
      </c>
      <c r="N93" s="5">
        <f>tblIncome15[[#Totals],[Year]]-N92</f>
        <v>0</v>
      </c>
      <c r="O93" s="5"/>
    </row>
  </sheetData>
  <sheetProtection algorithmName="SHA-512" hashValue="npS9+r+WN/Izd4I2SdW7y7lWK1WIjVigI6/pxo77+tMcA1pX6jIZOt8d+rTXpEaIMeJxfUdCx+kEe0iSZFp8mg==" saltValue="STmMIM5kfup+O7usOYCYkA==" spinCount="100000" sheet="1" objects="1" scenarios="1" selectLockedCells="1"/>
  <mergeCells count="13">
    <mergeCell ref="B2:C2"/>
    <mergeCell ref="A90:O90"/>
    <mergeCell ref="A12:O12"/>
    <mergeCell ref="A24:O24"/>
    <mergeCell ref="A29:O29"/>
    <mergeCell ref="A36:O36"/>
    <mergeCell ref="A45:O45"/>
    <mergeCell ref="A53:O53"/>
    <mergeCell ref="A60:O60"/>
    <mergeCell ref="A67:O67"/>
    <mergeCell ref="A75:O75"/>
    <mergeCell ref="A79:O79"/>
    <mergeCell ref="A86:O86"/>
  </mergeCells>
  <conditionalFormatting sqref="B93:N93">
    <cfRule type="cellIs" dxfId="28" priority="1" operator="lessThan">
      <formula>0</formula>
    </cfRule>
  </conditionalFormatting>
  <printOptions horizontalCentered="1"/>
  <pageMargins left="0.4" right="0.4" top="0.4" bottom="0.4" header="0.3" footer="0.3"/>
  <pageSetup scale="72" fitToHeight="0" orientation="landscape" r:id="rId1"/>
  <headerFooter differentFirst="1">
    <oddFooter>Page &amp;P of &amp;N</oddFooter>
  </headerFooter>
  <drawing r:id="rId2"/>
  <tableParts count="13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</tableParts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high="1" low="1" xr2:uid="{00000000-0003-0000-0000-000000000000}">
          <x14:colorSeries theme="4" tint="-0.249977111117893"/>
          <x14:colorNegative theme="5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'PERSONAL BUDGET'!B92:M92</xm:f>
              <xm:sqref>O92</xm:sqref>
            </x14:sparkline>
            <x14:sparkline>
              <xm:f>'PERSONAL BUDGET'!B93:M93</xm:f>
              <xm:sqref>O93</xm:sqref>
            </x14:sparkline>
          </x14:sparklines>
        </x14:sparklineGroup>
        <x14:sparklineGroup displayEmptyCellsAs="gap" high="1" low="1" xr2:uid="{00000000-0003-0000-0000-000001000000}">
          <x14:colorSeries theme="4" tint="-0.249977111117893"/>
          <x14:colorNegative theme="5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'PERSONAL BUDGET'!B6:M6</xm:f>
              <xm:sqref>O6</xm:sqref>
            </x14:sparkline>
            <x14:sparkline>
              <xm:f>'PERSONAL BUDGET'!B7:M7</xm:f>
              <xm:sqref>O7</xm:sqref>
            </x14:sparkline>
            <x14:sparkline>
              <xm:f>'PERSONAL BUDGET'!B8:M8</xm:f>
              <xm:sqref>O8</xm:sqref>
            </x14:sparkline>
            <x14:sparkline>
              <xm:f>'PERSONAL BUDGET'!B9:M9</xm:f>
              <xm:sqref>O9</xm:sqref>
            </x14:sparkline>
            <x14:sparkline>
              <xm:f>'PERSONAL BUDGET'!B10:M10</xm:f>
              <xm:sqref>O10</xm:sqref>
            </x14:sparkline>
            <x14:sparkline>
              <xm:f>'PERSONAL BUDGET'!B11:M11</xm:f>
              <xm:sqref>O11</xm:sqref>
            </x14:sparkline>
          </x14:sparklines>
        </x14:sparklineGroup>
        <x14:sparklineGroup displayEmptyCellsAs="gap" high="1" low="1" xr2:uid="{00000000-0003-0000-0000-000002000000}">
          <x14:colorSeries theme="4" tint="-0.249977111117893"/>
          <x14:colorNegative theme="5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'PERSONAL BUDGET'!B88:M88</xm:f>
              <xm:sqref>O88</xm:sqref>
            </x14:sparkline>
            <x14:sparkline>
              <xm:f>'PERSONAL BUDGET'!B89:M89</xm:f>
              <xm:sqref>O89</xm:sqref>
            </x14:sparkline>
          </x14:sparklines>
        </x14:sparklineGroup>
        <x14:sparklineGroup displayEmptyCellsAs="gap" high="1" low="1" xr2:uid="{00000000-0003-0000-0000-000003000000}">
          <x14:colorSeries theme="4" tint="-0.249977111117893"/>
          <x14:colorNegative theme="5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'PERSONAL BUDGET'!B81:M81</xm:f>
              <xm:sqref>O81</xm:sqref>
            </x14:sparkline>
            <x14:sparkline>
              <xm:f>'PERSONAL BUDGET'!B82:M82</xm:f>
              <xm:sqref>O82</xm:sqref>
            </x14:sparkline>
            <x14:sparkline>
              <xm:f>'PERSONAL BUDGET'!B83:M83</xm:f>
              <xm:sqref>O83</xm:sqref>
            </x14:sparkline>
            <x14:sparkline>
              <xm:f>'PERSONAL BUDGET'!B84:M84</xm:f>
              <xm:sqref>O84</xm:sqref>
            </x14:sparkline>
            <x14:sparkline>
              <xm:f>'PERSONAL BUDGET'!B85:M85</xm:f>
              <xm:sqref>O85</xm:sqref>
            </x14:sparkline>
          </x14:sparklines>
        </x14:sparklineGroup>
        <x14:sparklineGroup displayEmptyCellsAs="gap" high="1" low="1" xr2:uid="{00000000-0003-0000-0000-000004000000}">
          <x14:colorSeries theme="4" tint="-0.249977111117893"/>
          <x14:colorNegative theme="5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'PERSONAL BUDGET'!B77:M77</xm:f>
              <xm:sqref>O77</xm:sqref>
            </x14:sparkline>
            <x14:sparkline>
              <xm:f>'PERSONAL BUDGET'!B78:M78</xm:f>
              <xm:sqref>O78</xm:sqref>
            </x14:sparkline>
          </x14:sparklines>
        </x14:sparklineGroup>
        <x14:sparklineGroup displayEmptyCellsAs="gap" high="1" low="1" xr2:uid="{00000000-0003-0000-0000-000005000000}">
          <x14:colorSeries theme="4" tint="-0.249977111117893"/>
          <x14:colorNegative theme="5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'PERSONAL BUDGET'!B69:M69</xm:f>
              <xm:sqref>O69</xm:sqref>
            </x14:sparkline>
            <x14:sparkline>
              <xm:f>'PERSONAL BUDGET'!B70:M70</xm:f>
              <xm:sqref>O70</xm:sqref>
            </x14:sparkline>
            <x14:sparkline>
              <xm:f>'PERSONAL BUDGET'!B71:M71</xm:f>
              <xm:sqref>O71</xm:sqref>
            </x14:sparkline>
            <x14:sparkline>
              <xm:f>'PERSONAL BUDGET'!B72:M72</xm:f>
              <xm:sqref>O72</xm:sqref>
            </x14:sparkline>
            <x14:sparkline>
              <xm:f>'PERSONAL BUDGET'!B73:M73</xm:f>
              <xm:sqref>O73</xm:sqref>
            </x14:sparkline>
            <x14:sparkline>
              <xm:f>'PERSONAL BUDGET'!B74:M74</xm:f>
              <xm:sqref>O74</xm:sqref>
            </x14:sparkline>
          </x14:sparklines>
        </x14:sparklineGroup>
        <x14:sparklineGroup displayEmptyCellsAs="gap" high="1" low="1" xr2:uid="{00000000-0003-0000-0000-000006000000}">
          <x14:colorSeries theme="4" tint="-0.249977111117893"/>
          <x14:colorNegative theme="5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'PERSONAL BUDGET'!B62:M62</xm:f>
              <xm:sqref>O62</xm:sqref>
            </x14:sparkline>
            <x14:sparkline>
              <xm:f>'PERSONAL BUDGET'!B63:M63</xm:f>
              <xm:sqref>O63</xm:sqref>
            </x14:sparkline>
            <x14:sparkline>
              <xm:f>'PERSONAL BUDGET'!B64:M64</xm:f>
              <xm:sqref>O64</xm:sqref>
            </x14:sparkline>
            <x14:sparkline>
              <xm:f>'PERSONAL BUDGET'!B65:M65</xm:f>
              <xm:sqref>O65</xm:sqref>
            </x14:sparkline>
            <x14:sparkline>
              <xm:f>'PERSONAL BUDGET'!B66:M66</xm:f>
              <xm:sqref>O66</xm:sqref>
            </x14:sparkline>
          </x14:sparklines>
        </x14:sparklineGroup>
        <x14:sparklineGroup displayEmptyCellsAs="gap" high="1" low="1" xr2:uid="{00000000-0003-0000-0000-000007000000}">
          <x14:colorSeries theme="4" tint="-0.249977111117893"/>
          <x14:colorNegative theme="5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'PERSONAL BUDGET'!B55:M55</xm:f>
              <xm:sqref>O55</xm:sqref>
            </x14:sparkline>
            <x14:sparkline>
              <xm:f>'PERSONAL BUDGET'!B56:M56</xm:f>
              <xm:sqref>O56</xm:sqref>
            </x14:sparkline>
            <x14:sparkline>
              <xm:f>'PERSONAL BUDGET'!B57:M57</xm:f>
              <xm:sqref>O57</xm:sqref>
            </x14:sparkline>
            <x14:sparkline>
              <xm:f>'PERSONAL BUDGET'!B58:M58</xm:f>
              <xm:sqref>O58</xm:sqref>
            </x14:sparkline>
            <x14:sparkline>
              <xm:f>'PERSONAL BUDGET'!B59:M59</xm:f>
              <xm:sqref>O59</xm:sqref>
            </x14:sparkline>
          </x14:sparklines>
        </x14:sparklineGroup>
        <x14:sparklineGroup displayEmptyCellsAs="gap" high="1" low="1" xr2:uid="{00000000-0003-0000-0000-000008000000}">
          <x14:colorSeries theme="4" tint="-0.249977111117893"/>
          <x14:colorNegative theme="5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'PERSONAL BUDGET'!B47:M47</xm:f>
              <xm:sqref>O47</xm:sqref>
            </x14:sparkline>
            <x14:sparkline>
              <xm:f>'PERSONAL BUDGET'!B48:M48</xm:f>
              <xm:sqref>O48</xm:sqref>
            </x14:sparkline>
            <x14:sparkline>
              <xm:f>'PERSONAL BUDGET'!B49:M49</xm:f>
              <xm:sqref>O49</xm:sqref>
            </x14:sparkline>
            <x14:sparkline>
              <xm:f>'PERSONAL BUDGET'!B50:M50</xm:f>
              <xm:sqref>O50</xm:sqref>
            </x14:sparkline>
            <x14:sparkline>
              <xm:f>'PERSONAL BUDGET'!B51:M51</xm:f>
              <xm:sqref>O51</xm:sqref>
            </x14:sparkline>
            <x14:sparkline>
              <xm:f>'PERSONAL BUDGET'!B52:M52</xm:f>
              <xm:sqref>O52</xm:sqref>
            </x14:sparkline>
          </x14:sparklines>
        </x14:sparklineGroup>
        <x14:sparklineGroup displayEmptyCellsAs="gap" high="1" low="1" xr2:uid="{00000000-0003-0000-0000-000009000000}">
          <x14:colorSeries theme="4" tint="-0.249977111117893"/>
          <x14:colorNegative theme="5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'PERSONAL BUDGET'!B38:M38</xm:f>
              <xm:sqref>O38</xm:sqref>
            </x14:sparkline>
            <x14:sparkline>
              <xm:f>'PERSONAL BUDGET'!B39:M39</xm:f>
              <xm:sqref>O39</xm:sqref>
            </x14:sparkline>
            <x14:sparkline>
              <xm:f>'PERSONAL BUDGET'!B40:M40</xm:f>
              <xm:sqref>O40</xm:sqref>
            </x14:sparkline>
            <x14:sparkline>
              <xm:f>'PERSONAL BUDGET'!B41:M41</xm:f>
              <xm:sqref>O41</xm:sqref>
            </x14:sparkline>
            <x14:sparkline>
              <xm:f>'PERSONAL BUDGET'!B42:M42</xm:f>
              <xm:sqref>O42</xm:sqref>
            </x14:sparkline>
            <x14:sparkline>
              <xm:f>'PERSONAL BUDGET'!B43:M43</xm:f>
              <xm:sqref>O43</xm:sqref>
            </x14:sparkline>
            <x14:sparkline>
              <xm:f>'PERSONAL BUDGET'!B44:M44</xm:f>
              <xm:sqref>O44</xm:sqref>
            </x14:sparkline>
          </x14:sparklines>
        </x14:sparklineGroup>
        <x14:sparklineGroup displayEmptyCellsAs="gap" high="1" low="1" xr2:uid="{00000000-0003-0000-0000-00000A000000}">
          <x14:colorSeries theme="4" tint="-0.249977111117893"/>
          <x14:colorNegative theme="5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'PERSONAL BUDGET'!B31:M31</xm:f>
              <xm:sqref>O31</xm:sqref>
            </x14:sparkline>
            <x14:sparkline>
              <xm:f>'PERSONAL BUDGET'!B32:M32</xm:f>
              <xm:sqref>O32</xm:sqref>
            </x14:sparkline>
            <x14:sparkline>
              <xm:f>'PERSONAL BUDGET'!B33:M33</xm:f>
              <xm:sqref>O33</xm:sqref>
            </x14:sparkline>
            <x14:sparkline>
              <xm:f>'PERSONAL BUDGET'!B34:M34</xm:f>
              <xm:sqref>O34</xm:sqref>
            </x14:sparkline>
            <x14:sparkline>
              <xm:f>'PERSONAL BUDGET'!B35:M35</xm:f>
              <xm:sqref>O35</xm:sqref>
            </x14:sparkline>
          </x14:sparklines>
        </x14:sparklineGroup>
        <x14:sparklineGroup displayEmptyCellsAs="gap" high="1" low="1" xr2:uid="{00000000-0003-0000-0000-00000B000000}">
          <x14:colorSeries theme="4" tint="-0.249977111117893"/>
          <x14:colorNegative theme="5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'PERSONAL BUDGET'!B26:M26</xm:f>
              <xm:sqref>O26</xm:sqref>
            </x14:sparkline>
            <x14:sparkline>
              <xm:f>'PERSONAL BUDGET'!B27:M27</xm:f>
              <xm:sqref>O27</xm:sqref>
            </x14:sparkline>
            <x14:sparkline>
              <xm:f>'PERSONAL BUDGET'!B28:M28</xm:f>
              <xm:sqref>O28</xm:sqref>
            </x14:sparkline>
          </x14:sparklines>
        </x14:sparklineGroup>
        <x14:sparklineGroup displayEmptyCellsAs="gap" high="1" low="1" xr2:uid="{00000000-0003-0000-0000-00000C000000}">
          <x14:colorSeries theme="4" tint="-0.249977111117893"/>
          <x14:colorNegative theme="5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'PERSONAL BUDGET'!B15:M15</xm:f>
              <xm:sqref>O15</xm:sqref>
            </x14:sparkline>
          </x14:sparklines>
        </x14:sparklineGroup>
        <x14:sparklineGroup displayEmptyCellsAs="gap" high="1" low="1" xr2:uid="{00000000-0003-0000-0000-00000D000000}">
          <x14:colorSeries theme="4" tint="-0.249977111117893"/>
          <x14:colorNegative theme="5"/>
          <x14:colorAxis rgb="FF000000"/>
          <x14:colorMarkers theme="5" tint="-0.249977111117893"/>
          <x14:colorFirst theme="5" tint="-0.249977111117893"/>
          <x14:colorLast theme="5" tint="-0.249977111117893"/>
          <x14:colorHigh theme="5" tint="-0.249977111117893"/>
          <x14:colorLow theme="5" tint="-0.249977111117893"/>
          <x14:sparklines>
            <x14:sparkline>
              <xm:f>'PERSONAL BUDGET'!B16:M16</xm:f>
              <xm:sqref>O16</xm:sqref>
            </x14:sparkline>
            <x14:sparkline>
              <xm:f>'PERSONAL BUDGET'!B17:M17</xm:f>
              <xm:sqref>O17</xm:sqref>
            </x14:sparkline>
            <x14:sparkline>
              <xm:f>'PERSONAL BUDGET'!B18:M18</xm:f>
              <xm:sqref>O18</xm:sqref>
            </x14:sparkline>
            <x14:sparkline>
              <xm:f>'PERSONAL BUDGET'!B19:M19</xm:f>
              <xm:sqref>O19</xm:sqref>
            </x14:sparkline>
            <x14:sparkline>
              <xm:f>'PERSONAL BUDGET'!B20:M20</xm:f>
              <xm:sqref>O20</xm:sqref>
            </x14:sparkline>
            <x14:sparkline>
              <xm:f>'PERSONAL BUDGET'!B21:M21</xm:f>
              <xm:sqref>O21</xm:sqref>
            </x14:sparkline>
            <x14:sparkline>
              <xm:f>'PERSONAL BUDGET'!B22:M22</xm:f>
              <xm:sqref>O22</xm:sqref>
            </x14:sparkline>
            <x14:sparkline>
              <xm:f>'PERSONAL BUDGET'!B23:M23</xm:f>
              <xm:sqref>O23</xm:sqref>
            </x14:sparkline>
          </x14:sparklines>
        </x14:sparklineGroup>
      </x14:sparklineGroup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autoPageBreaks="0" fitToPage="1"/>
  </sheetPr>
  <dimension ref="A1:AR50"/>
  <sheetViews>
    <sheetView showGridLines="0" zoomScale="85" zoomScaleNormal="8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O7" sqref="O7"/>
    </sheetView>
  </sheetViews>
  <sheetFormatPr defaultRowHeight="12.75" x14ac:dyDescent="0.2"/>
  <cols>
    <col min="1" max="1" width="21.5703125" style="14" bestFit="1" customWidth="1"/>
    <col min="2" max="2" width="9.5703125" style="3" bestFit="1" customWidth="1"/>
    <col min="3" max="3" width="6.28515625" style="3" bestFit="1" customWidth="1"/>
    <col min="4" max="4" width="7.28515625" style="3" bestFit="1" customWidth="1"/>
    <col min="5" max="5" width="8.42578125" style="3" bestFit="1" customWidth="1"/>
    <col min="6" max="7" width="7.28515625" style="3" bestFit="1" customWidth="1"/>
    <col min="8" max="8" width="8.42578125" style="3" bestFit="1" customWidth="1"/>
    <col min="9" max="9" width="7.28515625" style="3" bestFit="1" customWidth="1"/>
    <col min="10" max="13" width="8.42578125" style="3" bestFit="1" customWidth="1"/>
    <col min="14" max="14" width="6.28515625" style="3" bestFit="1" customWidth="1"/>
    <col min="15" max="15" width="7.28515625" style="3" bestFit="1" customWidth="1"/>
    <col min="16" max="16" width="6.28515625" style="3" bestFit="1" customWidth="1"/>
    <col min="17" max="17" width="7.28515625" style="3" bestFit="1" customWidth="1"/>
    <col min="18" max="18" width="6.28515625" style="3" bestFit="1" customWidth="1"/>
    <col min="19" max="19" width="7.28515625" style="3" bestFit="1" customWidth="1"/>
    <col min="20" max="21" width="6.28515625" style="3" bestFit="1" customWidth="1"/>
    <col min="22" max="23" width="7.28515625" style="3" bestFit="1" customWidth="1"/>
    <col min="24" max="24" width="6.28515625" style="3" bestFit="1" customWidth="1"/>
    <col min="25" max="25" width="7.28515625" style="3" bestFit="1" customWidth="1"/>
    <col min="26" max="26" width="6.28515625" style="3" bestFit="1" customWidth="1"/>
    <col min="27" max="27" width="7.28515625" style="3" bestFit="1" customWidth="1"/>
    <col min="28" max="29" width="6.28515625" style="3" bestFit="1" customWidth="1"/>
    <col min="30" max="30" width="8.42578125" style="3" bestFit="1" customWidth="1"/>
    <col min="31" max="32" width="7.28515625" style="3" bestFit="1" customWidth="1"/>
    <col min="33" max="33" width="6.28515625" style="3" bestFit="1" customWidth="1"/>
    <col min="34" max="34" width="8.42578125" style="3" bestFit="1" customWidth="1"/>
    <col min="35" max="35" width="7.28515625" style="3" bestFit="1" customWidth="1"/>
    <col min="36" max="37" width="6.28515625" style="3" bestFit="1" customWidth="1"/>
    <col min="38" max="38" width="7.28515625" style="3" bestFit="1" customWidth="1"/>
    <col min="39" max="39" width="14.5703125" style="3" customWidth="1"/>
    <col min="40" max="42" width="8.42578125" style="3" bestFit="1" customWidth="1"/>
    <col min="43" max="43" width="8.85546875" style="3" customWidth="1"/>
    <col min="44" max="44" width="12.85546875" style="3" bestFit="1" customWidth="1"/>
  </cols>
  <sheetData>
    <row r="1" spans="1:44" s="15" customFormat="1" ht="37.5" customHeight="1" thickBot="1" x14ac:dyDescent="0.25">
      <c r="A1" s="27" t="s">
        <v>81</v>
      </c>
      <c r="B1" s="59" t="s">
        <v>15</v>
      </c>
      <c r="C1" s="60"/>
      <c r="D1" s="60"/>
      <c r="E1" s="60"/>
      <c r="F1" s="60"/>
      <c r="G1" s="60"/>
      <c r="H1" s="60"/>
      <c r="I1" s="61"/>
      <c r="J1" s="59" t="s">
        <v>41</v>
      </c>
      <c r="K1" s="61"/>
      <c r="L1" s="59" t="s">
        <v>16</v>
      </c>
      <c r="M1" s="60"/>
      <c r="N1" s="61"/>
      <c r="O1" s="59" t="s">
        <v>17</v>
      </c>
      <c r="P1" s="60"/>
      <c r="Q1" s="60"/>
      <c r="R1" s="60"/>
      <c r="S1" s="60"/>
      <c r="T1" s="61"/>
      <c r="U1" s="59" t="s">
        <v>18</v>
      </c>
      <c r="V1" s="60"/>
      <c r="W1" s="60"/>
      <c r="X1" s="60"/>
      <c r="Y1" s="61"/>
      <c r="Z1" s="59" t="s">
        <v>53</v>
      </c>
      <c r="AA1" s="60"/>
      <c r="AB1" s="60"/>
      <c r="AC1" s="61"/>
      <c r="AD1" s="59" t="s">
        <v>57</v>
      </c>
      <c r="AE1" s="60"/>
      <c r="AF1" s="60"/>
      <c r="AG1" s="61"/>
      <c r="AH1" s="59" t="s">
        <v>19</v>
      </c>
      <c r="AI1" s="60"/>
      <c r="AJ1" s="60"/>
      <c r="AK1" s="60"/>
      <c r="AL1" s="61"/>
      <c r="AM1" s="17" t="s">
        <v>64</v>
      </c>
      <c r="AN1" s="59" t="s">
        <v>72</v>
      </c>
      <c r="AO1" s="60"/>
      <c r="AP1" s="60"/>
      <c r="AQ1" s="61"/>
      <c r="AR1" s="17" t="s">
        <v>68</v>
      </c>
    </row>
    <row r="2" spans="1:44" s="16" customFormat="1" ht="126" customHeight="1" thickBot="1" x14ac:dyDescent="0.25">
      <c r="A2" s="26" t="s">
        <v>80</v>
      </c>
      <c r="B2" s="18" t="s">
        <v>69</v>
      </c>
      <c r="C2" s="19" t="s">
        <v>5</v>
      </c>
      <c r="D2" s="19" t="s">
        <v>38</v>
      </c>
      <c r="E2" s="19" t="s">
        <v>66</v>
      </c>
      <c r="F2" s="19" t="s">
        <v>39</v>
      </c>
      <c r="G2" s="19" t="s">
        <v>37</v>
      </c>
      <c r="H2" s="20" t="s">
        <v>50</v>
      </c>
      <c r="I2" s="21" t="s">
        <v>40</v>
      </c>
      <c r="J2" s="22" t="s">
        <v>79</v>
      </c>
      <c r="K2" s="23" t="s">
        <v>78</v>
      </c>
      <c r="L2" s="18" t="s">
        <v>42</v>
      </c>
      <c r="M2" s="20" t="s">
        <v>51</v>
      </c>
      <c r="N2" s="21" t="s">
        <v>52</v>
      </c>
      <c r="O2" s="18" t="s">
        <v>43</v>
      </c>
      <c r="P2" s="20" t="s">
        <v>44</v>
      </c>
      <c r="Q2" s="20" t="s">
        <v>45</v>
      </c>
      <c r="R2" s="20" t="s">
        <v>46</v>
      </c>
      <c r="S2" s="20" t="s">
        <v>77</v>
      </c>
      <c r="T2" s="21" t="s">
        <v>67</v>
      </c>
      <c r="U2" s="18" t="s">
        <v>48</v>
      </c>
      <c r="V2" s="20" t="s">
        <v>6</v>
      </c>
      <c r="W2" s="20" t="s">
        <v>49</v>
      </c>
      <c r="X2" s="20" t="s">
        <v>71</v>
      </c>
      <c r="Y2" s="24" t="s">
        <v>47</v>
      </c>
      <c r="Z2" s="18" t="s">
        <v>54</v>
      </c>
      <c r="AA2" s="20" t="s">
        <v>55</v>
      </c>
      <c r="AB2" s="20" t="s">
        <v>7</v>
      </c>
      <c r="AC2" s="24" t="s">
        <v>56</v>
      </c>
      <c r="AD2" s="18" t="s">
        <v>58</v>
      </c>
      <c r="AE2" s="20" t="s">
        <v>59</v>
      </c>
      <c r="AF2" s="20" t="s">
        <v>76</v>
      </c>
      <c r="AG2" s="24" t="s">
        <v>60</v>
      </c>
      <c r="AH2" s="18" t="s">
        <v>8</v>
      </c>
      <c r="AI2" s="20" t="s">
        <v>61</v>
      </c>
      <c r="AJ2" s="20" t="s">
        <v>62</v>
      </c>
      <c r="AK2" s="20" t="s">
        <v>9</v>
      </c>
      <c r="AL2" s="21" t="s">
        <v>2</v>
      </c>
      <c r="AM2" s="25" t="s">
        <v>65</v>
      </c>
      <c r="AN2" s="18" t="s">
        <v>73</v>
      </c>
      <c r="AO2" s="20" t="s">
        <v>70</v>
      </c>
      <c r="AP2" s="20" t="s">
        <v>74</v>
      </c>
      <c r="AQ2" s="21" t="s">
        <v>75</v>
      </c>
      <c r="AR2" s="25" t="s">
        <v>67</v>
      </c>
    </row>
    <row r="3" spans="1:44" x14ac:dyDescent="0.2">
      <c r="A3" s="28" t="s">
        <v>89</v>
      </c>
      <c r="B3" s="29"/>
      <c r="C3" s="30"/>
      <c r="D3" s="30"/>
      <c r="E3" s="30"/>
      <c r="F3" s="30"/>
      <c r="G3" s="30"/>
      <c r="H3" s="30"/>
      <c r="I3" s="31"/>
      <c r="J3" s="29"/>
      <c r="K3" s="31"/>
      <c r="L3" s="29"/>
      <c r="M3" s="30"/>
      <c r="N3" s="31"/>
      <c r="O3" s="29"/>
      <c r="P3" s="30"/>
      <c r="Q3" s="30"/>
      <c r="R3" s="30"/>
      <c r="S3" s="30"/>
      <c r="T3" s="31"/>
      <c r="U3" s="29"/>
      <c r="V3" s="30"/>
      <c r="W3" s="30"/>
      <c r="X3" s="30"/>
      <c r="Y3" s="31"/>
      <c r="Z3" s="29"/>
      <c r="AA3" s="30"/>
      <c r="AB3" s="30"/>
      <c r="AC3" s="31"/>
      <c r="AD3" s="29"/>
      <c r="AE3" s="30"/>
      <c r="AF3" s="30"/>
      <c r="AG3" s="31"/>
      <c r="AH3" s="29"/>
      <c r="AI3" s="30"/>
      <c r="AJ3" s="30"/>
      <c r="AK3" s="30"/>
      <c r="AL3" s="31"/>
      <c r="AM3" s="32"/>
      <c r="AN3" s="29"/>
      <c r="AO3" s="30"/>
      <c r="AP3" s="30"/>
      <c r="AQ3" s="31"/>
      <c r="AR3" s="33"/>
    </row>
    <row r="4" spans="1:44" x14ac:dyDescent="0.2">
      <c r="A4" s="34" t="s">
        <v>90</v>
      </c>
      <c r="B4" s="35"/>
      <c r="C4" s="36"/>
      <c r="D4" s="36"/>
      <c r="E4" s="36"/>
      <c r="F4" s="36"/>
      <c r="G4" s="36"/>
      <c r="H4" s="36"/>
      <c r="I4" s="37"/>
      <c r="J4" s="35"/>
      <c r="K4" s="37">
        <v>19.75</v>
      </c>
      <c r="L4" s="35"/>
      <c r="M4" s="36"/>
      <c r="N4" s="37"/>
      <c r="O4" s="35"/>
      <c r="P4" s="36"/>
      <c r="Q4" s="36"/>
      <c r="R4" s="36"/>
      <c r="S4" s="36"/>
      <c r="T4" s="37"/>
      <c r="U4" s="35"/>
      <c r="V4" s="36"/>
      <c r="W4" s="36"/>
      <c r="X4" s="36"/>
      <c r="Y4" s="37"/>
      <c r="Z4" s="35"/>
      <c r="AA4" s="36"/>
      <c r="AB4" s="36"/>
      <c r="AC4" s="37"/>
      <c r="AD4" s="35"/>
      <c r="AE4" s="36"/>
      <c r="AF4" s="36"/>
      <c r="AG4" s="37"/>
      <c r="AH4" s="35"/>
      <c r="AI4" s="36"/>
      <c r="AJ4" s="36"/>
      <c r="AK4" s="36"/>
      <c r="AL4" s="37"/>
      <c r="AM4" s="38"/>
      <c r="AN4" s="35"/>
      <c r="AO4" s="36"/>
      <c r="AP4" s="36"/>
      <c r="AQ4" s="37"/>
      <c r="AR4" s="38"/>
    </row>
    <row r="5" spans="1:44" x14ac:dyDescent="0.2">
      <c r="A5" s="39" t="s">
        <v>91</v>
      </c>
      <c r="B5" s="40">
        <v>1275</v>
      </c>
      <c r="C5" s="41"/>
      <c r="D5" s="41"/>
      <c r="E5" s="41"/>
      <c r="F5" s="41"/>
      <c r="G5" s="41"/>
      <c r="H5" s="41"/>
      <c r="I5" s="42"/>
      <c r="J5" s="40"/>
      <c r="K5" s="42"/>
      <c r="L5" s="40"/>
      <c r="M5" s="41"/>
      <c r="N5" s="42"/>
      <c r="O5" s="40"/>
      <c r="P5" s="41"/>
      <c r="Q5" s="41"/>
      <c r="R5" s="41"/>
      <c r="S5" s="41"/>
      <c r="T5" s="42"/>
      <c r="U5" s="40"/>
      <c r="V5" s="41"/>
      <c r="W5" s="41"/>
      <c r="X5" s="41"/>
      <c r="Y5" s="42"/>
      <c r="Z5" s="40"/>
      <c r="AA5" s="41"/>
      <c r="AB5" s="41"/>
      <c r="AC5" s="42"/>
      <c r="AD5" s="40"/>
      <c r="AE5" s="41"/>
      <c r="AF5" s="41"/>
      <c r="AG5" s="42"/>
      <c r="AH5" s="40"/>
      <c r="AI5" s="41"/>
      <c r="AJ5" s="41"/>
      <c r="AK5" s="41"/>
      <c r="AL5" s="42"/>
      <c r="AM5" s="43"/>
      <c r="AN5" s="40"/>
      <c r="AO5" s="41"/>
      <c r="AP5" s="41"/>
      <c r="AQ5" s="42"/>
      <c r="AR5" s="43"/>
    </row>
    <row r="6" spans="1:44" x14ac:dyDescent="0.2">
      <c r="A6" s="34" t="s">
        <v>92</v>
      </c>
      <c r="B6" s="35"/>
      <c r="C6" s="36"/>
      <c r="D6" s="36"/>
      <c r="E6" s="36"/>
      <c r="F6" s="36"/>
      <c r="G6" s="36"/>
      <c r="H6" s="36"/>
      <c r="I6" s="37"/>
      <c r="J6" s="35"/>
      <c r="K6" s="37"/>
      <c r="L6" s="35"/>
      <c r="M6" s="36"/>
      <c r="N6" s="37"/>
      <c r="O6" s="35">
        <v>9.99</v>
      </c>
      <c r="P6" s="36"/>
      <c r="Q6" s="36"/>
      <c r="R6" s="36"/>
      <c r="S6" s="36"/>
      <c r="T6" s="37"/>
      <c r="U6" s="35"/>
      <c r="V6" s="36"/>
      <c r="W6" s="36"/>
      <c r="X6" s="36"/>
      <c r="Y6" s="37"/>
      <c r="Z6" s="35"/>
      <c r="AA6" s="36"/>
      <c r="AB6" s="36"/>
      <c r="AC6" s="37"/>
      <c r="AD6" s="35"/>
      <c r="AE6" s="36"/>
      <c r="AF6" s="36"/>
      <c r="AG6" s="37"/>
      <c r="AH6" s="35"/>
      <c r="AI6" s="36"/>
      <c r="AJ6" s="36"/>
      <c r="AK6" s="36"/>
      <c r="AL6" s="37"/>
      <c r="AM6" s="38"/>
      <c r="AN6" s="35"/>
      <c r="AO6" s="36"/>
      <c r="AP6" s="36"/>
      <c r="AQ6" s="37"/>
      <c r="AR6" s="38"/>
    </row>
    <row r="7" spans="1:44" x14ac:dyDescent="0.2">
      <c r="A7" s="39"/>
      <c r="B7" s="40"/>
      <c r="C7" s="41"/>
      <c r="D7" s="41"/>
      <c r="E7" s="41"/>
      <c r="F7" s="41"/>
      <c r="G7" s="41"/>
      <c r="H7" s="41"/>
      <c r="I7" s="42"/>
      <c r="J7" s="40"/>
      <c r="K7" s="42"/>
      <c r="L7" s="40"/>
      <c r="M7" s="41"/>
      <c r="N7" s="42"/>
      <c r="O7" s="40"/>
      <c r="P7" s="41"/>
      <c r="Q7" s="41"/>
      <c r="R7" s="41"/>
      <c r="S7" s="41"/>
      <c r="T7" s="42"/>
      <c r="U7" s="40"/>
      <c r="V7" s="41"/>
      <c r="W7" s="41"/>
      <c r="X7" s="41"/>
      <c r="Y7" s="42"/>
      <c r="Z7" s="40"/>
      <c r="AA7" s="41"/>
      <c r="AB7" s="41"/>
      <c r="AC7" s="42"/>
      <c r="AD7" s="40"/>
      <c r="AE7" s="41"/>
      <c r="AF7" s="41"/>
      <c r="AG7" s="42"/>
      <c r="AH7" s="40"/>
      <c r="AI7" s="41"/>
      <c r="AJ7" s="41"/>
      <c r="AK7" s="41"/>
      <c r="AL7" s="42"/>
      <c r="AM7" s="43"/>
      <c r="AN7" s="40"/>
      <c r="AO7" s="41"/>
      <c r="AP7" s="41"/>
      <c r="AQ7" s="42"/>
      <c r="AR7" s="43"/>
    </row>
    <row r="8" spans="1:44" x14ac:dyDescent="0.2">
      <c r="A8" s="34"/>
      <c r="B8" s="35"/>
      <c r="C8" s="36"/>
      <c r="D8" s="36"/>
      <c r="E8" s="36"/>
      <c r="F8" s="36"/>
      <c r="G8" s="36"/>
      <c r="H8" s="36"/>
      <c r="I8" s="37"/>
      <c r="J8" s="35"/>
      <c r="K8" s="37"/>
      <c r="L8" s="35"/>
      <c r="M8" s="36"/>
      <c r="N8" s="37"/>
      <c r="O8" s="35"/>
      <c r="P8" s="36"/>
      <c r="Q8" s="36"/>
      <c r="R8" s="36"/>
      <c r="S8" s="36"/>
      <c r="T8" s="37"/>
      <c r="U8" s="35"/>
      <c r="V8" s="36"/>
      <c r="W8" s="36"/>
      <c r="X8" s="36"/>
      <c r="Y8" s="37"/>
      <c r="Z8" s="35"/>
      <c r="AA8" s="36"/>
      <c r="AB8" s="36"/>
      <c r="AC8" s="37"/>
      <c r="AD8" s="35"/>
      <c r="AE8" s="36"/>
      <c r="AF8" s="36"/>
      <c r="AG8" s="37"/>
      <c r="AH8" s="35"/>
      <c r="AI8" s="36"/>
      <c r="AJ8" s="36"/>
      <c r="AK8" s="36"/>
      <c r="AL8" s="37"/>
      <c r="AM8" s="38"/>
      <c r="AN8" s="35"/>
      <c r="AO8" s="36"/>
      <c r="AP8" s="36"/>
      <c r="AQ8" s="37"/>
      <c r="AR8" s="38"/>
    </row>
    <row r="9" spans="1:44" x14ac:dyDescent="0.2">
      <c r="A9" s="39"/>
      <c r="B9" s="40"/>
      <c r="C9" s="41"/>
      <c r="D9" s="41"/>
      <c r="E9" s="41"/>
      <c r="F9" s="41"/>
      <c r="G9" s="41"/>
      <c r="H9" s="41"/>
      <c r="I9" s="42"/>
      <c r="J9" s="40"/>
      <c r="K9" s="42"/>
      <c r="L9" s="40"/>
      <c r="M9" s="41"/>
      <c r="N9" s="42"/>
      <c r="O9" s="40"/>
      <c r="P9" s="41"/>
      <c r="Q9" s="41"/>
      <c r="R9" s="41"/>
      <c r="S9" s="41"/>
      <c r="T9" s="42"/>
      <c r="U9" s="40"/>
      <c r="V9" s="41"/>
      <c r="W9" s="41"/>
      <c r="X9" s="41"/>
      <c r="Y9" s="42"/>
      <c r="Z9" s="40"/>
      <c r="AA9" s="41"/>
      <c r="AB9" s="41"/>
      <c r="AC9" s="42"/>
      <c r="AD9" s="40"/>
      <c r="AE9" s="41"/>
      <c r="AF9" s="41"/>
      <c r="AG9" s="42"/>
      <c r="AH9" s="40"/>
      <c r="AI9" s="41"/>
      <c r="AJ9" s="41"/>
      <c r="AK9" s="41"/>
      <c r="AL9" s="42"/>
      <c r="AM9" s="43"/>
      <c r="AN9" s="40"/>
      <c r="AO9" s="41"/>
      <c r="AP9" s="41"/>
      <c r="AQ9" s="42"/>
      <c r="AR9" s="43"/>
    </row>
    <row r="10" spans="1:44" x14ac:dyDescent="0.2">
      <c r="A10" s="34"/>
      <c r="B10" s="35"/>
      <c r="C10" s="36"/>
      <c r="D10" s="36"/>
      <c r="E10" s="36"/>
      <c r="F10" s="36"/>
      <c r="G10" s="36"/>
      <c r="H10" s="36"/>
      <c r="I10" s="37"/>
      <c r="J10" s="35"/>
      <c r="K10" s="37"/>
      <c r="L10" s="35"/>
      <c r="M10" s="36"/>
      <c r="N10" s="37"/>
      <c r="O10" s="35"/>
      <c r="P10" s="36"/>
      <c r="Q10" s="36"/>
      <c r="R10" s="36"/>
      <c r="S10" s="36"/>
      <c r="T10" s="37"/>
      <c r="U10" s="35"/>
      <c r="V10" s="36"/>
      <c r="W10" s="36"/>
      <c r="X10" s="36"/>
      <c r="Y10" s="37"/>
      <c r="Z10" s="35"/>
      <c r="AA10" s="36"/>
      <c r="AB10" s="36"/>
      <c r="AC10" s="37"/>
      <c r="AD10" s="35"/>
      <c r="AE10" s="36"/>
      <c r="AF10" s="36"/>
      <c r="AG10" s="37"/>
      <c r="AH10" s="35"/>
      <c r="AI10" s="36"/>
      <c r="AJ10" s="36"/>
      <c r="AK10" s="36"/>
      <c r="AL10" s="37"/>
      <c r="AM10" s="38"/>
      <c r="AN10" s="35"/>
      <c r="AO10" s="36"/>
      <c r="AP10" s="36"/>
      <c r="AQ10" s="37"/>
      <c r="AR10" s="38"/>
    </row>
    <row r="11" spans="1:44" x14ac:dyDescent="0.2">
      <c r="A11" s="39"/>
      <c r="B11" s="40"/>
      <c r="C11" s="41"/>
      <c r="D11" s="41"/>
      <c r="E11" s="41"/>
      <c r="F11" s="41"/>
      <c r="G11" s="41"/>
      <c r="H11" s="41"/>
      <c r="I11" s="42"/>
      <c r="J11" s="40"/>
      <c r="K11" s="42"/>
      <c r="L11" s="40"/>
      <c r="M11" s="41"/>
      <c r="N11" s="42"/>
      <c r="O11" s="40"/>
      <c r="P11" s="41"/>
      <c r="Q11" s="41"/>
      <c r="R11" s="41"/>
      <c r="S11" s="41"/>
      <c r="T11" s="42"/>
      <c r="U11" s="40"/>
      <c r="V11" s="41"/>
      <c r="W11" s="41"/>
      <c r="X11" s="41"/>
      <c r="Y11" s="42"/>
      <c r="Z11" s="40"/>
      <c r="AA11" s="41"/>
      <c r="AB11" s="41"/>
      <c r="AC11" s="42"/>
      <c r="AD11" s="40"/>
      <c r="AE11" s="41"/>
      <c r="AF11" s="41"/>
      <c r="AG11" s="42"/>
      <c r="AH11" s="40"/>
      <c r="AI11" s="41"/>
      <c r="AJ11" s="41"/>
      <c r="AK11" s="41"/>
      <c r="AL11" s="42"/>
      <c r="AM11" s="43"/>
      <c r="AN11" s="40"/>
      <c r="AO11" s="41"/>
      <c r="AP11" s="41"/>
      <c r="AQ11" s="42"/>
      <c r="AR11" s="43"/>
    </row>
    <row r="12" spans="1:44" x14ac:dyDescent="0.2">
      <c r="A12" s="34"/>
      <c r="B12" s="35"/>
      <c r="C12" s="36"/>
      <c r="D12" s="36"/>
      <c r="E12" s="36"/>
      <c r="F12" s="36"/>
      <c r="G12" s="36"/>
      <c r="H12" s="36"/>
      <c r="I12" s="37"/>
      <c r="J12" s="35"/>
      <c r="K12" s="37"/>
      <c r="L12" s="35"/>
      <c r="M12" s="36"/>
      <c r="N12" s="37"/>
      <c r="O12" s="35"/>
      <c r="P12" s="36"/>
      <c r="Q12" s="36"/>
      <c r="R12" s="36"/>
      <c r="S12" s="36"/>
      <c r="T12" s="37"/>
      <c r="U12" s="35"/>
      <c r="V12" s="36"/>
      <c r="W12" s="36"/>
      <c r="X12" s="36"/>
      <c r="Y12" s="37"/>
      <c r="Z12" s="35"/>
      <c r="AA12" s="36"/>
      <c r="AB12" s="36"/>
      <c r="AC12" s="37"/>
      <c r="AD12" s="35"/>
      <c r="AE12" s="36"/>
      <c r="AF12" s="36"/>
      <c r="AG12" s="37"/>
      <c r="AH12" s="35"/>
      <c r="AI12" s="36"/>
      <c r="AJ12" s="36"/>
      <c r="AK12" s="36"/>
      <c r="AL12" s="37"/>
      <c r="AM12" s="38"/>
      <c r="AN12" s="35"/>
      <c r="AO12" s="36"/>
      <c r="AP12" s="36"/>
      <c r="AQ12" s="37"/>
      <c r="AR12" s="38"/>
    </row>
    <row r="13" spans="1:44" x14ac:dyDescent="0.2">
      <c r="A13" s="39"/>
      <c r="B13" s="40"/>
      <c r="C13" s="41"/>
      <c r="D13" s="41"/>
      <c r="E13" s="41"/>
      <c r="F13" s="41"/>
      <c r="G13" s="41"/>
      <c r="H13" s="41"/>
      <c r="I13" s="42"/>
      <c r="J13" s="40"/>
      <c r="K13" s="42"/>
      <c r="L13" s="40"/>
      <c r="M13" s="41"/>
      <c r="N13" s="42"/>
      <c r="O13" s="40"/>
      <c r="P13" s="41"/>
      <c r="Q13" s="41"/>
      <c r="R13" s="41"/>
      <c r="S13" s="41"/>
      <c r="T13" s="42"/>
      <c r="U13" s="40"/>
      <c r="V13" s="41"/>
      <c r="W13" s="41"/>
      <c r="X13" s="41"/>
      <c r="Y13" s="42"/>
      <c r="Z13" s="40"/>
      <c r="AA13" s="41"/>
      <c r="AB13" s="41"/>
      <c r="AC13" s="42"/>
      <c r="AD13" s="40"/>
      <c r="AE13" s="41"/>
      <c r="AF13" s="41"/>
      <c r="AG13" s="42"/>
      <c r="AH13" s="40"/>
      <c r="AI13" s="41"/>
      <c r="AJ13" s="41"/>
      <c r="AK13" s="41"/>
      <c r="AL13" s="42"/>
      <c r="AM13" s="43"/>
      <c r="AN13" s="40"/>
      <c r="AO13" s="41"/>
      <c r="AP13" s="41"/>
      <c r="AQ13" s="42"/>
      <c r="AR13" s="43"/>
    </row>
    <row r="14" spans="1:44" x14ac:dyDescent="0.2">
      <c r="A14" s="34"/>
      <c r="B14" s="35"/>
      <c r="C14" s="36"/>
      <c r="D14" s="36"/>
      <c r="E14" s="36"/>
      <c r="F14" s="36"/>
      <c r="G14" s="36"/>
      <c r="H14" s="36"/>
      <c r="I14" s="37"/>
      <c r="J14" s="35"/>
      <c r="K14" s="37"/>
      <c r="L14" s="35"/>
      <c r="M14" s="36"/>
      <c r="N14" s="37"/>
      <c r="O14" s="35"/>
      <c r="P14" s="36"/>
      <c r="Q14" s="36"/>
      <c r="R14" s="36"/>
      <c r="S14" s="36"/>
      <c r="T14" s="37"/>
      <c r="U14" s="35"/>
      <c r="V14" s="36"/>
      <c r="W14" s="36"/>
      <c r="X14" s="36"/>
      <c r="Y14" s="37"/>
      <c r="Z14" s="35"/>
      <c r="AA14" s="36"/>
      <c r="AB14" s="36"/>
      <c r="AC14" s="37"/>
      <c r="AD14" s="35"/>
      <c r="AE14" s="36"/>
      <c r="AF14" s="36"/>
      <c r="AG14" s="37"/>
      <c r="AH14" s="35"/>
      <c r="AI14" s="36"/>
      <c r="AJ14" s="36"/>
      <c r="AK14" s="36"/>
      <c r="AL14" s="37"/>
      <c r="AM14" s="38"/>
      <c r="AN14" s="35"/>
      <c r="AO14" s="36"/>
      <c r="AP14" s="36"/>
      <c r="AQ14" s="37"/>
      <c r="AR14" s="38"/>
    </row>
    <row r="15" spans="1:44" x14ac:dyDescent="0.2">
      <c r="A15" s="39"/>
      <c r="B15" s="40"/>
      <c r="C15" s="41"/>
      <c r="D15" s="41"/>
      <c r="E15" s="41"/>
      <c r="F15" s="41"/>
      <c r="G15" s="41"/>
      <c r="H15" s="41"/>
      <c r="I15" s="42"/>
      <c r="J15" s="40"/>
      <c r="K15" s="42"/>
      <c r="L15" s="40"/>
      <c r="M15" s="41"/>
      <c r="N15" s="42"/>
      <c r="O15" s="40"/>
      <c r="P15" s="41"/>
      <c r="Q15" s="41"/>
      <c r="R15" s="41"/>
      <c r="S15" s="41"/>
      <c r="T15" s="42"/>
      <c r="U15" s="40"/>
      <c r="V15" s="41"/>
      <c r="W15" s="41"/>
      <c r="X15" s="41"/>
      <c r="Y15" s="42"/>
      <c r="Z15" s="40"/>
      <c r="AA15" s="41"/>
      <c r="AB15" s="41"/>
      <c r="AC15" s="42"/>
      <c r="AD15" s="40"/>
      <c r="AE15" s="41"/>
      <c r="AF15" s="41"/>
      <c r="AG15" s="42"/>
      <c r="AH15" s="40"/>
      <c r="AI15" s="41"/>
      <c r="AJ15" s="41"/>
      <c r="AK15" s="41"/>
      <c r="AL15" s="42"/>
      <c r="AM15" s="43"/>
      <c r="AN15" s="40"/>
      <c r="AO15" s="41"/>
      <c r="AP15" s="41"/>
      <c r="AQ15" s="42"/>
      <c r="AR15" s="43"/>
    </row>
    <row r="16" spans="1:44" x14ac:dyDescent="0.2">
      <c r="A16" s="34"/>
      <c r="B16" s="35"/>
      <c r="C16" s="36"/>
      <c r="D16" s="36"/>
      <c r="E16" s="36"/>
      <c r="F16" s="36"/>
      <c r="G16" s="36"/>
      <c r="H16" s="36"/>
      <c r="I16" s="37"/>
      <c r="J16" s="35"/>
      <c r="K16" s="37"/>
      <c r="L16" s="35"/>
      <c r="M16" s="36"/>
      <c r="N16" s="37"/>
      <c r="O16" s="35"/>
      <c r="P16" s="36"/>
      <c r="Q16" s="36"/>
      <c r="R16" s="36"/>
      <c r="S16" s="36"/>
      <c r="T16" s="37"/>
      <c r="U16" s="35"/>
      <c r="V16" s="36"/>
      <c r="W16" s="36"/>
      <c r="X16" s="36"/>
      <c r="Y16" s="37"/>
      <c r="Z16" s="35"/>
      <c r="AA16" s="36"/>
      <c r="AB16" s="36"/>
      <c r="AC16" s="37"/>
      <c r="AD16" s="35"/>
      <c r="AE16" s="36"/>
      <c r="AF16" s="36"/>
      <c r="AG16" s="37"/>
      <c r="AH16" s="35"/>
      <c r="AI16" s="36"/>
      <c r="AJ16" s="36"/>
      <c r="AK16" s="36"/>
      <c r="AL16" s="37"/>
      <c r="AM16" s="38"/>
      <c r="AN16" s="35"/>
      <c r="AO16" s="36"/>
      <c r="AP16" s="36"/>
      <c r="AQ16" s="37"/>
      <c r="AR16" s="38"/>
    </row>
    <row r="17" spans="1:44" x14ac:dyDescent="0.2">
      <c r="A17" s="39"/>
      <c r="B17" s="40"/>
      <c r="C17" s="41"/>
      <c r="D17" s="41"/>
      <c r="E17" s="41"/>
      <c r="F17" s="41"/>
      <c r="G17" s="41"/>
      <c r="H17" s="41"/>
      <c r="I17" s="42"/>
      <c r="J17" s="40"/>
      <c r="K17" s="42"/>
      <c r="L17" s="40"/>
      <c r="M17" s="41"/>
      <c r="N17" s="42"/>
      <c r="O17" s="40"/>
      <c r="P17" s="41"/>
      <c r="Q17" s="41"/>
      <c r="R17" s="41"/>
      <c r="S17" s="41"/>
      <c r="T17" s="42"/>
      <c r="U17" s="40"/>
      <c r="V17" s="41"/>
      <c r="W17" s="41"/>
      <c r="X17" s="41"/>
      <c r="Y17" s="42"/>
      <c r="Z17" s="40"/>
      <c r="AA17" s="41"/>
      <c r="AB17" s="41"/>
      <c r="AC17" s="42"/>
      <c r="AD17" s="40"/>
      <c r="AE17" s="41"/>
      <c r="AF17" s="41"/>
      <c r="AG17" s="42"/>
      <c r="AH17" s="40"/>
      <c r="AI17" s="41"/>
      <c r="AJ17" s="41"/>
      <c r="AK17" s="41"/>
      <c r="AL17" s="42"/>
      <c r="AM17" s="43"/>
      <c r="AN17" s="40"/>
      <c r="AO17" s="41"/>
      <c r="AP17" s="41"/>
      <c r="AQ17" s="42"/>
      <c r="AR17" s="43"/>
    </row>
    <row r="18" spans="1:44" x14ac:dyDescent="0.2">
      <c r="A18" s="34"/>
      <c r="B18" s="35"/>
      <c r="C18" s="36"/>
      <c r="D18" s="36"/>
      <c r="E18" s="36"/>
      <c r="F18" s="36"/>
      <c r="G18" s="36"/>
      <c r="H18" s="36"/>
      <c r="I18" s="37"/>
      <c r="J18" s="35"/>
      <c r="K18" s="37"/>
      <c r="L18" s="35"/>
      <c r="M18" s="36"/>
      <c r="N18" s="37"/>
      <c r="O18" s="35"/>
      <c r="P18" s="36"/>
      <c r="Q18" s="36"/>
      <c r="R18" s="36"/>
      <c r="S18" s="36"/>
      <c r="T18" s="37"/>
      <c r="U18" s="35"/>
      <c r="V18" s="36"/>
      <c r="W18" s="36"/>
      <c r="X18" s="36"/>
      <c r="Y18" s="37"/>
      <c r="Z18" s="35"/>
      <c r="AA18" s="36"/>
      <c r="AB18" s="36"/>
      <c r="AC18" s="37"/>
      <c r="AD18" s="35"/>
      <c r="AE18" s="36"/>
      <c r="AF18" s="36"/>
      <c r="AG18" s="37"/>
      <c r="AH18" s="35"/>
      <c r="AI18" s="36"/>
      <c r="AJ18" s="36"/>
      <c r="AK18" s="36"/>
      <c r="AL18" s="37"/>
      <c r="AM18" s="38"/>
      <c r="AN18" s="35"/>
      <c r="AO18" s="36"/>
      <c r="AP18" s="36"/>
      <c r="AQ18" s="37"/>
      <c r="AR18" s="38"/>
    </row>
    <row r="19" spans="1:44" x14ac:dyDescent="0.2">
      <c r="A19" s="39"/>
      <c r="B19" s="40"/>
      <c r="C19" s="41"/>
      <c r="D19" s="41"/>
      <c r="E19" s="41"/>
      <c r="F19" s="41"/>
      <c r="G19" s="41"/>
      <c r="H19" s="41"/>
      <c r="I19" s="42"/>
      <c r="J19" s="40"/>
      <c r="K19" s="42"/>
      <c r="L19" s="40"/>
      <c r="M19" s="41"/>
      <c r="N19" s="42"/>
      <c r="O19" s="40"/>
      <c r="P19" s="41"/>
      <c r="Q19" s="41"/>
      <c r="R19" s="41"/>
      <c r="S19" s="41"/>
      <c r="T19" s="42"/>
      <c r="U19" s="40"/>
      <c r="V19" s="41"/>
      <c r="W19" s="41"/>
      <c r="X19" s="41"/>
      <c r="Y19" s="42"/>
      <c r="Z19" s="40"/>
      <c r="AA19" s="41"/>
      <c r="AB19" s="41"/>
      <c r="AC19" s="42"/>
      <c r="AD19" s="40"/>
      <c r="AE19" s="41"/>
      <c r="AF19" s="41"/>
      <c r="AG19" s="42"/>
      <c r="AH19" s="40"/>
      <c r="AI19" s="41"/>
      <c r="AJ19" s="41"/>
      <c r="AK19" s="41"/>
      <c r="AL19" s="42"/>
      <c r="AM19" s="43"/>
      <c r="AN19" s="40"/>
      <c r="AO19" s="41"/>
      <c r="AP19" s="41"/>
      <c r="AQ19" s="42"/>
      <c r="AR19" s="43"/>
    </row>
    <row r="20" spans="1:44" x14ac:dyDescent="0.2">
      <c r="A20" s="34"/>
      <c r="B20" s="35"/>
      <c r="C20" s="36"/>
      <c r="D20" s="36"/>
      <c r="E20" s="36"/>
      <c r="F20" s="36"/>
      <c r="G20" s="36"/>
      <c r="H20" s="36"/>
      <c r="I20" s="37"/>
      <c r="J20" s="35"/>
      <c r="K20" s="37"/>
      <c r="L20" s="35"/>
      <c r="M20" s="36"/>
      <c r="N20" s="37"/>
      <c r="O20" s="35"/>
      <c r="P20" s="36"/>
      <c r="Q20" s="36"/>
      <c r="R20" s="36"/>
      <c r="S20" s="36"/>
      <c r="T20" s="37"/>
      <c r="U20" s="35"/>
      <c r="V20" s="36"/>
      <c r="W20" s="36"/>
      <c r="X20" s="36"/>
      <c r="Y20" s="37"/>
      <c r="Z20" s="35"/>
      <c r="AA20" s="36"/>
      <c r="AB20" s="36"/>
      <c r="AC20" s="37"/>
      <c r="AD20" s="35"/>
      <c r="AE20" s="36"/>
      <c r="AF20" s="36"/>
      <c r="AG20" s="37"/>
      <c r="AH20" s="35"/>
      <c r="AI20" s="36"/>
      <c r="AJ20" s="36"/>
      <c r="AK20" s="36"/>
      <c r="AL20" s="37"/>
      <c r="AM20" s="38"/>
      <c r="AN20" s="35"/>
      <c r="AO20" s="36"/>
      <c r="AP20" s="36"/>
      <c r="AQ20" s="37"/>
      <c r="AR20" s="38"/>
    </row>
    <row r="21" spans="1:44" x14ac:dyDescent="0.2">
      <c r="A21" s="39"/>
      <c r="B21" s="40"/>
      <c r="C21" s="41"/>
      <c r="D21" s="41"/>
      <c r="E21" s="41"/>
      <c r="F21" s="41"/>
      <c r="G21" s="41"/>
      <c r="H21" s="41"/>
      <c r="I21" s="42"/>
      <c r="J21" s="40"/>
      <c r="K21" s="42"/>
      <c r="L21" s="40"/>
      <c r="M21" s="41"/>
      <c r="N21" s="42"/>
      <c r="O21" s="40"/>
      <c r="P21" s="41"/>
      <c r="Q21" s="41"/>
      <c r="R21" s="41"/>
      <c r="S21" s="41"/>
      <c r="T21" s="42"/>
      <c r="U21" s="40"/>
      <c r="V21" s="41"/>
      <c r="W21" s="41"/>
      <c r="X21" s="41"/>
      <c r="Y21" s="42"/>
      <c r="Z21" s="40"/>
      <c r="AA21" s="41"/>
      <c r="AB21" s="41"/>
      <c r="AC21" s="42"/>
      <c r="AD21" s="40"/>
      <c r="AE21" s="41"/>
      <c r="AF21" s="41"/>
      <c r="AG21" s="42"/>
      <c r="AH21" s="40"/>
      <c r="AI21" s="41"/>
      <c r="AJ21" s="41"/>
      <c r="AK21" s="41"/>
      <c r="AL21" s="42"/>
      <c r="AM21" s="43"/>
      <c r="AN21" s="40"/>
      <c r="AO21" s="41"/>
      <c r="AP21" s="41"/>
      <c r="AQ21" s="42"/>
      <c r="AR21" s="43"/>
    </row>
    <row r="22" spans="1:44" x14ac:dyDescent="0.2">
      <c r="A22" s="34"/>
      <c r="B22" s="35"/>
      <c r="C22" s="36"/>
      <c r="D22" s="36"/>
      <c r="E22" s="36"/>
      <c r="F22" s="36"/>
      <c r="G22" s="36"/>
      <c r="H22" s="36"/>
      <c r="I22" s="37"/>
      <c r="J22" s="35"/>
      <c r="K22" s="37"/>
      <c r="L22" s="35"/>
      <c r="M22" s="36"/>
      <c r="N22" s="37"/>
      <c r="O22" s="35"/>
      <c r="P22" s="36"/>
      <c r="Q22" s="36"/>
      <c r="R22" s="36"/>
      <c r="S22" s="36"/>
      <c r="T22" s="37"/>
      <c r="U22" s="35"/>
      <c r="V22" s="36"/>
      <c r="W22" s="36"/>
      <c r="X22" s="36"/>
      <c r="Y22" s="37"/>
      <c r="Z22" s="35"/>
      <c r="AA22" s="36"/>
      <c r="AB22" s="36"/>
      <c r="AC22" s="37"/>
      <c r="AD22" s="35"/>
      <c r="AE22" s="36"/>
      <c r="AF22" s="36"/>
      <c r="AG22" s="37"/>
      <c r="AH22" s="35"/>
      <c r="AI22" s="36"/>
      <c r="AJ22" s="36"/>
      <c r="AK22" s="36"/>
      <c r="AL22" s="37"/>
      <c r="AM22" s="38"/>
      <c r="AN22" s="35"/>
      <c r="AO22" s="36"/>
      <c r="AP22" s="36"/>
      <c r="AQ22" s="37"/>
      <c r="AR22" s="38"/>
    </row>
    <row r="23" spans="1:44" x14ac:dyDescent="0.2">
      <c r="A23" s="39"/>
      <c r="B23" s="40"/>
      <c r="C23" s="41"/>
      <c r="D23" s="41"/>
      <c r="E23" s="41"/>
      <c r="F23" s="41"/>
      <c r="G23" s="41"/>
      <c r="H23" s="41"/>
      <c r="I23" s="42"/>
      <c r="J23" s="40"/>
      <c r="K23" s="42"/>
      <c r="L23" s="40"/>
      <c r="M23" s="41"/>
      <c r="N23" s="42"/>
      <c r="O23" s="40"/>
      <c r="P23" s="41"/>
      <c r="Q23" s="41"/>
      <c r="R23" s="41"/>
      <c r="S23" s="41"/>
      <c r="T23" s="42"/>
      <c r="U23" s="40"/>
      <c r="V23" s="41"/>
      <c r="W23" s="41"/>
      <c r="X23" s="41"/>
      <c r="Y23" s="42"/>
      <c r="Z23" s="40"/>
      <c r="AA23" s="41"/>
      <c r="AB23" s="41"/>
      <c r="AC23" s="42"/>
      <c r="AD23" s="40"/>
      <c r="AE23" s="41"/>
      <c r="AF23" s="41"/>
      <c r="AG23" s="42"/>
      <c r="AH23" s="40"/>
      <c r="AI23" s="41"/>
      <c r="AJ23" s="41"/>
      <c r="AK23" s="41"/>
      <c r="AL23" s="42"/>
      <c r="AM23" s="43"/>
      <c r="AN23" s="40"/>
      <c r="AO23" s="41"/>
      <c r="AP23" s="41"/>
      <c r="AQ23" s="42"/>
      <c r="AR23" s="43"/>
    </row>
    <row r="24" spans="1:44" x14ac:dyDescent="0.2">
      <c r="A24" s="34"/>
      <c r="B24" s="35"/>
      <c r="C24" s="36"/>
      <c r="D24" s="36"/>
      <c r="E24" s="36"/>
      <c r="F24" s="36"/>
      <c r="G24" s="36"/>
      <c r="H24" s="36"/>
      <c r="I24" s="37"/>
      <c r="J24" s="35"/>
      <c r="K24" s="37"/>
      <c r="L24" s="35"/>
      <c r="M24" s="36"/>
      <c r="N24" s="37"/>
      <c r="O24" s="35"/>
      <c r="P24" s="36"/>
      <c r="Q24" s="36"/>
      <c r="R24" s="36"/>
      <c r="S24" s="36"/>
      <c r="T24" s="37"/>
      <c r="U24" s="35"/>
      <c r="V24" s="36"/>
      <c r="W24" s="36"/>
      <c r="X24" s="36"/>
      <c r="Y24" s="37"/>
      <c r="Z24" s="35"/>
      <c r="AA24" s="36"/>
      <c r="AB24" s="36"/>
      <c r="AC24" s="37"/>
      <c r="AD24" s="35"/>
      <c r="AE24" s="36"/>
      <c r="AF24" s="36"/>
      <c r="AG24" s="37"/>
      <c r="AH24" s="35"/>
      <c r="AI24" s="36"/>
      <c r="AJ24" s="36"/>
      <c r="AK24" s="36"/>
      <c r="AL24" s="37"/>
      <c r="AM24" s="38"/>
      <c r="AN24" s="35"/>
      <c r="AO24" s="36"/>
      <c r="AP24" s="36"/>
      <c r="AQ24" s="37"/>
      <c r="AR24" s="38"/>
    </row>
    <row r="25" spans="1:44" x14ac:dyDescent="0.2">
      <c r="A25" s="39"/>
      <c r="B25" s="40"/>
      <c r="C25" s="41"/>
      <c r="D25" s="41"/>
      <c r="E25" s="41"/>
      <c r="F25" s="41"/>
      <c r="G25" s="41"/>
      <c r="H25" s="41"/>
      <c r="I25" s="42"/>
      <c r="J25" s="40"/>
      <c r="K25" s="42"/>
      <c r="L25" s="40"/>
      <c r="M25" s="41"/>
      <c r="N25" s="42"/>
      <c r="O25" s="40"/>
      <c r="P25" s="41"/>
      <c r="Q25" s="41"/>
      <c r="R25" s="41"/>
      <c r="S25" s="41"/>
      <c r="T25" s="42"/>
      <c r="U25" s="40"/>
      <c r="V25" s="41"/>
      <c r="W25" s="41"/>
      <c r="X25" s="41"/>
      <c r="Y25" s="42"/>
      <c r="Z25" s="40"/>
      <c r="AA25" s="41"/>
      <c r="AB25" s="41"/>
      <c r="AC25" s="42"/>
      <c r="AD25" s="40"/>
      <c r="AE25" s="41"/>
      <c r="AF25" s="41"/>
      <c r="AG25" s="42"/>
      <c r="AH25" s="40"/>
      <c r="AI25" s="41"/>
      <c r="AJ25" s="41"/>
      <c r="AK25" s="41"/>
      <c r="AL25" s="42"/>
      <c r="AM25" s="43"/>
      <c r="AN25" s="40"/>
      <c r="AO25" s="41"/>
      <c r="AP25" s="41"/>
      <c r="AQ25" s="42"/>
      <c r="AR25" s="43"/>
    </row>
    <row r="26" spans="1:44" x14ac:dyDescent="0.2">
      <c r="A26" s="34"/>
      <c r="B26" s="35"/>
      <c r="C26" s="36"/>
      <c r="D26" s="36"/>
      <c r="E26" s="36"/>
      <c r="F26" s="36"/>
      <c r="G26" s="36"/>
      <c r="H26" s="36"/>
      <c r="I26" s="37"/>
      <c r="J26" s="35"/>
      <c r="K26" s="37"/>
      <c r="L26" s="35"/>
      <c r="M26" s="36"/>
      <c r="N26" s="37"/>
      <c r="O26" s="35"/>
      <c r="P26" s="36"/>
      <c r="Q26" s="36"/>
      <c r="R26" s="36"/>
      <c r="S26" s="36"/>
      <c r="T26" s="37"/>
      <c r="U26" s="35"/>
      <c r="V26" s="36"/>
      <c r="W26" s="36"/>
      <c r="X26" s="36"/>
      <c r="Y26" s="37"/>
      <c r="Z26" s="35"/>
      <c r="AA26" s="36"/>
      <c r="AB26" s="36"/>
      <c r="AC26" s="37"/>
      <c r="AD26" s="35"/>
      <c r="AE26" s="36"/>
      <c r="AF26" s="36"/>
      <c r="AG26" s="37"/>
      <c r="AH26" s="35"/>
      <c r="AI26" s="36"/>
      <c r="AJ26" s="36"/>
      <c r="AK26" s="36"/>
      <c r="AL26" s="37"/>
      <c r="AM26" s="38"/>
      <c r="AN26" s="35"/>
      <c r="AO26" s="36"/>
      <c r="AP26" s="36"/>
      <c r="AQ26" s="37"/>
      <c r="AR26" s="38"/>
    </row>
    <row r="27" spans="1:44" x14ac:dyDescent="0.2">
      <c r="A27" s="39"/>
      <c r="B27" s="40"/>
      <c r="C27" s="41"/>
      <c r="D27" s="41"/>
      <c r="E27" s="41"/>
      <c r="F27" s="41"/>
      <c r="G27" s="41"/>
      <c r="H27" s="41"/>
      <c r="I27" s="42"/>
      <c r="J27" s="40"/>
      <c r="K27" s="42"/>
      <c r="L27" s="40"/>
      <c r="M27" s="41"/>
      <c r="N27" s="42"/>
      <c r="O27" s="40"/>
      <c r="P27" s="41"/>
      <c r="Q27" s="41"/>
      <c r="R27" s="41"/>
      <c r="S27" s="41"/>
      <c r="T27" s="42"/>
      <c r="U27" s="40"/>
      <c r="V27" s="41"/>
      <c r="W27" s="41"/>
      <c r="X27" s="41"/>
      <c r="Y27" s="42"/>
      <c r="Z27" s="40"/>
      <c r="AA27" s="41"/>
      <c r="AB27" s="41"/>
      <c r="AC27" s="42"/>
      <c r="AD27" s="40"/>
      <c r="AE27" s="41"/>
      <c r="AF27" s="41"/>
      <c r="AG27" s="42"/>
      <c r="AH27" s="40"/>
      <c r="AI27" s="41"/>
      <c r="AJ27" s="41"/>
      <c r="AK27" s="41"/>
      <c r="AL27" s="42"/>
      <c r="AM27" s="43"/>
      <c r="AN27" s="40"/>
      <c r="AO27" s="41"/>
      <c r="AP27" s="41"/>
      <c r="AQ27" s="42"/>
      <c r="AR27" s="43"/>
    </row>
    <row r="28" spans="1:44" x14ac:dyDescent="0.2">
      <c r="A28" s="34"/>
      <c r="B28" s="35"/>
      <c r="C28" s="36"/>
      <c r="D28" s="36"/>
      <c r="E28" s="36"/>
      <c r="F28" s="36"/>
      <c r="G28" s="36"/>
      <c r="H28" s="36"/>
      <c r="I28" s="37"/>
      <c r="J28" s="35"/>
      <c r="K28" s="37"/>
      <c r="L28" s="35"/>
      <c r="M28" s="36"/>
      <c r="N28" s="37"/>
      <c r="O28" s="35"/>
      <c r="P28" s="36"/>
      <c r="Q28" s="36"/>
      <c r="R28" s="36"/>
      <c r="S28" s="36"/>
      <c r="T28" s="37"/>
      <c r="U28" s="35"/>
      <c r="V28" s="36"/>
      <c r="W28" s="36"/>
      <c r="X28" s="36"/>
      <c r="Y28" s="37"/>
      <c r="Z28" s="35"/>
      <c r="AA28" s="36"/>
      <c r="AB28" s="36"/>
      <c r="AC28" s="37"/>
      <c r="AD28" s="35"/>
      <c r="AE28" s="36"/>
      <c r="AF28" s="36"/>
      <c r="AG28" s="37"/>
      <c r="AH28" s="35"/>
      <c r="AI28" s="36"/>
      <c r="AJ28" s="36"/>
      <c r="AK28" s="36"/>
      <c r="AL28" s="37"/>
      <c r="AM28" s="38"/>
      <c r="AN28" s="35"/>
      <c r="AO28" s="36"/>
      <c r="AP28" s="36"/>
      <c r="AQ28" s="37"/>
      <c r="AR28" s="38"/>
    </row>
    <row r="29" spans="1:44" x14ac:dyDescent="0.2">
      <c r="A29" s="39"/>
      <c r="B29" s="40"/>
      <c r="C29" s="41"/>
      <c r="D29" s="41"/>
      <c r="E29" s="41"/>
      <c r="F29" s="41"/>
      <c r="G29" s="41"/>
      <c r="H29" s="41"/>
      <c r="I29" s="42"/>
      <c r="J29" s="40"/>
      <c r="K29" s="42"/>
      <c r="L29" s="40"/>
      <c r="M29" s="41"/>
      <c r="N29" s="42"/>
      <c r="O29" s="40"/>
      <c r="P29" s="41"/>
      <c r="Q29" s="41"/>
      <c r="R29" s="41"/>
      <c r="S29" s="41"/>
      <c r="T29" s="42"/>
      <c r="U29" s="40"/>
      <c r="V29" s="41"/>
      <c r="W29" s="41"/>
      <c r="X29" s="41"/>
      <c r="Y29" s="42"/>
      <c r="Z29" s="40"/>
      <c r="AA29" s="41"/>
      <c r="AB29" s="41"/>
      <c r="AC29" s="42"/>
      <c r="AD29" s="40"/>
      <c r="AE29" s="41"/>
      <c r="AF29" s="41"/>
      <c r="AG29" s="42"/>
      <c r="AH29" s="40"/>
      <c r="AI29" s="41"/>
      <c r="AJ29" s="41"/>
      <c r="AK29" s="41"/>
      <c r="AL29" s="42"/>
      <c r="AM29" s="43"/>
      <c r="AN29" s="40"/>
      <c r="AO29" s="41"/>
      <c r="AP29" s="41"/>
      <c r="AQ29" s="42"/>
      <c r="AR29" s="43"/>
    </row>
    <row r="30" spans="1:44" x14ac:dyDescent="0.2">
      <c r="A30" s="34"/>
      <c r="B30" s="35"/>
      <c r="C30" s="36"/>
      <c r="D30" s="36"/>
      <c r="E30" s="36"/>
      <c r="F30" s="36"/>
      <c r="G30" s="36"/>
      <c r="H30" s="36"/>
      <c r="I30" s="37"/>
      <c r="J30" s="35"/>
      <c r="K30" s="37"/>
      <c r="L30" s="35"/>
      <c r="M30" s="36"/>
      <c r="N30" s="37"/>
      <c r="O30" s="35"/>
      <c r="P30" s="36"/>
      <c r="Q30" s="36"/>
      <c r="R30" s="36"/>
      <c r="S30" s="36"/>
      <c r="T30" s="37"/>
      <c r="U30" s="35"/>
      <c r="V30" s="36"/>
      <c r="W30" s="36"/>
      <c r="X30" s="36"/>
      <c r="Y30" s="37"/>
      <c r="Z30" s="35"/>
      <c r="AA30" s="36"/>
      <c r="AB30" s="36"/>
      <c r="AC30" s="37"/>
      <c r="AD30" s="35"/>
      <c r="AE30" s="36"/>
      <c r="AF30" s="36"/>
      <c r="AG30" s="37"/>
      <c r="AH30" s="35"/>
      <c r="AI30" s="36"/>
      <c r="AJ30" s="36"/>
      <c r="AK30" s="36"/>
      <c r="AL30" s="37"/>
      <c r="AM30" s="38"/>
      <c r="AN30" s="35"/>
      <c r="AO30" s="36"/>
      <c r="AP30" s="36"/>
      <c r="AQ30" s="37"/>
      <c r="AR30" s="38"/>
    </row>
    <row r="31" spans="1:44" x14ac:dyDescent="0.2">
      <c r="A31" s="39"/>
      <c r="B31" s="40"/>
      <c r="C31" s="41"/>
      <c r="D31" s="41"/>
      <c r="E31" s="41"/>
      <c r="F31" s="41"/>
      <c r="G31" s="41"/>
      <c r="H31" s="41"/>
      <c r="I31" s="42"/>
      <c r="J31" s="40"/>
      <c r="K31" s="42"/>
      <c r="L31" s="40"/>
      <c r="M31" s="41"/>
      <c r="N31" s="42"/>
      <c r="O31" s="40"/>
      <c r="P31" s="41"/>
      <c r="Q31" s="41"/>
      <c r="R31" s="41"/>
      <c r="S31" s="41"/>
      <c r="T31" s="42"/>
      <c r="U31" s="40"/>
      <c r="V31" s="41"/>
      <c r="W31" s="41"/>
      <c r="X31" s="41"/>
      <c r="Y31" s="42"/>
      <c r="Z31" s="40"/>
      <c r="AA31" s="41"/>
      <c r="AB31" s="41"/>
      <c r="AC31" s="42"/>
      <c r="AD31" s="40"/>
      <c r="AE31" s="41"/>
      <c r="AF31" s="41"/>
      <c r="AG31" s="42"/>
      <c r="AH31" s="40"/>
      <c r="AI31" s="41"/>
      <c r="AJ31" s="41"/>
      <c r="AK31" s="41"/>
      <c r="AL31" s="42"/>
      <c r="AM31" s="43"/>
      <c r="AN31" s="40"/>
      <c r="AO31" s="41"/>
      <c r="AP31" s="41"/>
      <c r="AQ31" s="42"/>
      <c r="AR31" s="43"/>
    </row>
    <row r="32" spans="1:44" x14ac:dyDescent="0.2">
      <c r="A32" s="34"/>
      <c r="B32" s="35"/>
      <c r="C32" s="36"/>
      <c r="D32" s="36"/>
      <c r="E32" s="36"/>
      <c r="F32" s="36"/>
      <c r="G32" s="36"/>
      <c r="H32" s="36"/>
      <c r="I32" s="37"/>
      <c r="J32" s="35"/>
      <c r="K32" s="37"/>
      <c r="L32" s="35"/>
      <c r="M32" s="36"/>
      <c r="N32" s="37"/>
      <c r="O32" s="35"/>
      <c r="P32" s="36"/>
      <c r="Q32" s="36"/>
      <c r="R32" s="36"/>
      <c r="S32" s="36"/>
      <c r="T32" s="37"/>
      <c r="U32" s="35"/>
      <c r="V32" s="36"/>
      <c r="W32" s="36"/>
      <c r="X32" s="36"/>
      <c r="Y32" s="37"/>
      <c r="Z32" s="35"/>
      <c r="AA32" s="36"/>
      <c r="AB32" s="36"/>
      <c r="AC32" s="37"/>
      <c r="AD32" s="35"/>
      <c r="AE32" s="36"/>
      <c r="AF32" s="36"/>
      <c r="AG32" s="37"/>
      <c r="AH32" s="35"/>
      <c r="AI32" s="36"/>
      <c r="AJ32" s="36"/>
      <c r="AK32" s="36"/>
      <c r="AL32" s="37"/>
      <c r="AM32" s="38"/>
      <c r="AN32" s="35"/>
      <c r="AO32" s="36"/>
      <c r="AP32" s="36"/>
      <c r="AQ32" s="37"/>
      <c r="AR32" s="38"/>
    </row>
    <row r="33" spans="1:44" x14ac:dyDescent="0.2">
      <c r="A33" s="39"/>
      <c r="B33" s="40"/>
      <c r="C33" s="41"/>
      <c r="D33" s="41"/>
      <c r="E33" s="41"/>
      <c r="F33" s="41"/>
      <c r="G33" s="41"/>
      <c r="H33" s="41"/>
      <c r="I33" s="42"/>
      <c r="J33" s="40"/>
      <c r="K33" s="42"/>
      <c r="L33" s="40"/>
      <c r="M33" s="41"/>
      <c r="N33" s="42"/>
      <c r="O33" s="40"/>
      <c r="P33" s="41"/>
      <c r="Q33" s="41"/>
      <c r="R33" s="41"/>
      <c r="S33" s="41"/>
      <c r="T33" s="42"/>
      <c r="U33" s="40"/>
      <c r="V33" s="41"/>
      <c r="W33" s="41"/>
      <c r="X33" s="41"/>
      <c r="Y33" s="42"/>
      <c r="Z33" s="40"/>
      <c r="AA33" s="41"/>
      <c r="AB33" s="41"/>
      <c r="AC33" s="42"/>
      <c r="AD33" s="40"/>
      <c r="AE33" s="41"/>
      <c r="AF33" s="41"/>
      <c r="AG33" s="42"/>
      <c r="AH33" s="40"/>
      <c r="AI33" s="41"/>
      <c r="AJ33" s="41"/>
      <c r="AK33" s="41"/>
      <c r="AL33" s="42"/>
      <c r="AM33" s="43"/>
      <c r="AN33" s="40"/>
      <c r="AO33" s="41"/>
      <c r="AP33" s="41"/>
      <c r="AQ33" s="42"/>
      <c r="AR33" s="43"/>
    </row>
    <row r="34" spans="1:44" x14ac:dyDescent="0.2">
      <c r="A34" s="34"/>
      <c r="B34" s="35"/>
      <c r="C34" s="36"/>
      <c r="D34" s="36"/>
      <c r="E34" s="36"/>
      <c r="F34" s="36"/>
      <c r="G34" s="36"/>
      <c r="H34" s="36"/>
      <c r="I34" s="37"/>
      <c r="J34" s="35"/>
      <c r="K34" s="37"/>
      <c r="L34" s="35"/>
      <c r="M34" s="36"/>
      <c r="N34" s="37"/>
      <c r="O34" s="35"/>
      <c r="P34" s="36"/>
      <c r="Q34" s="36"/>
      <c r="R34" s="36"/>
      <c r="S34" s="36"/>
      <c r="T34" s="37"/>
      <c r="U34" s="35"/>
      <c r="V34" s="36"/>
      <c r="W34" s="36"/>
      <c r="X34" s="36"/>
      <c r="Y34" s="37"/>
      <c r="Z34" s="35"/>
      <c r="AA34" s="36"/>
      <c r="AB34" s="36"/>
      <c r="AC34" s="37"/>
      <c r="AD34" s="35"/>
      <c r="AE34" s="36"/>
      <c r="AF34" s="36"/>
      <c r="AG34" s="37"/>
      <c r="AH34" s="35"/>
      <c r="AI34" s="36"/>
      <c r="AJ34" s="36"/>
      <c r="AK34" s="36"/>
      <c r="AL34" s="37"/>
      <c r="AM34" s="38"/>
      <c r="AN34" s="35"/>
      <c r="AO34" s="36"/>
      <c r="AP34" s="36"/>
      <c r="AQ34" s="37"/>
      <c r="AR34" s="38"/>
    </row>
    <row r="35" spans="1:44" x14ac:dyDescent="0.2">
      <c r="A35" s="39"/>
      <c r="B35" s="40"/>
      <c r="C35" s="41"/>
      <c r="D35" s="41"/>
      <c r="E35" s="41"/>
      <c r="F35" s="41"/>
      <c r="G35" s="41"/>
      <c r="H35" s="41"/>
      <c r="I35" s="42"/>
      <c r="J35" s="40"/>
      <c r="K35" s="42"/>
      <c r="L35" s="40"/>
      <c r="M35" s="41"/>
      <c r="N35" s="42"/>
      <c r="O35" s="40"/>
      <c r="P35" s="41"/>
      <c r="Q35" s="41"/>
      <c r="R35" s="41"/>
      <c r="S35" s="41"/>
      <c r="T35" s="42"/>
      <c r="U35" s="40"/>
      <c r="V35" s="41"/>
      <c r="W35" s="41"/>
      <c r="X35" s="41"/>
      <c r="Y35" s="42"/>
      <c r="Z35" s="40"/>
      <c r="AA35" s="41"/>
      <c r="AB35" s="41"/>
      <c r="AC35" s="42"/>
      <c r="AD35" s="40"/>
      <c r="AE35" s="41"/>
      <c r="AF35" s="41"/>
      <c r="AG35" s="42"/>
      <c r="AH35" s="40"/>
      <c r="AI35" s="41"/>
      <c r="AJ35" s="41"/>
      <c r="AK35" s="41"/>
      <c r="AL35" s="42"/>
      <c r="AM35" s="43"/>
      <c r="AN35" s="40"/>
      <c r="AO35" s="41"/>
      <c r="AP35" s="41"/>
      <c r="AQ35" s="42"/>
      <c r="AR35" s="43"/>
    </row>
    <row r="36" spans="1:44" x14ac:dyDescent="0.2">
      <c r="A36" s="34"/>
      <c r="B36" s="35"/>
      <c r="C36" s="36"/>
      <c r="D36" s="36"/>
      <c r="E36" s="36"/>
      <c r="F36" s="36"/>
      <c r="G36" s="36"/>
      <c r="H36" s="36"/>
      <c r="I36" s="37"/>
      <c r="J36" s="35"/>
      <c r="K36" s="37"/>
      <c r="L36" s="35"/>
      <c r="M36" s="36"/>
      <c r="N36" s="37"/>
      <c r="O36" s="35"/>
      <c r="P36" s="36"/>
      <c r="Q36" s="36"/>
      <c r="R36" s="36"/>
      <c r="S36" s="36"/>
      <c r="T36" s="37"/>
      <c r="U36" s="35"/>
      <c r="V36" s="36"/>
      <c r="W36" s="36"/>
      <c r="X36" s="36"/>
      <c r="Y36" s="37"/>
      <c r="Z36" s="35"/>
      <c r="AA36" s="36"/>
      <c r="AB36" s="36"/>
      <c r="AC36" s="37"/>
      <c r="AD36" s="35"/>
      <c r="AE36" s="36"/>
      <c r="AF36" s="36"/>
      <c r="AG36" s="37"/>
      <c r="AH36" s="35"/>
      <c r="AI36" s="36"/>
      <c r="AJ36" s="36"/>
      <c r="AK36" s="36"/>
      <c r="AL36" s="37"/>
      <c r="AM36" s="38"/>
      <c r="AN36" s="35"/>
      <c r="AO36" s="36"/>
      <c r="AP36" s="36"/>
      <c r="AQ36" s="37"/>
      <c r="AR36" s="38"/>
    </row>
    <row r="37" spans="1:44" x14ac:dyDescent="0.2">
      <c r="A37" s="39"/>
      <c r="B37" s="40"/>
      <c r="C37" s="41"/>
      <c r="D37" s="41"/>
      <c r="E37" s="41"/>
      <c r="F37" s="41"/>
      <c r="G37" s="41"/>
      <c r="H37" s="41"/>
      <c r="I37" s="42"/>
      <c r="J37" s="40"/>
      <c r="K37" s="42"/>
      <c r="L37" s="40"/>
      <c r="M37" s="41"/>
      <c r="N37" s="42"/>
      <c r="O37" s="40"/>
      <c r="P37" s="41"/>
      <c r="Q37" s="41"/>
      <c r="R37" s="41"/>
      <c r="S37" s="41"/>
      <c r="T37" s="42"/>
      <c r="U37" s="40"/>
      <c r="V37" s="41"/>
      <c r="W37" s="41"/>
      <c r="X37" s="41"/>
      <c r="Y37" s="42"/>
      <c r="Z37" s="40"/>
      <c r="AA37" s="41"/>
      <c r="AB37" s="41"/>
      <c r="AC37" s="42"/>
      <c r="AD37" s="40"/>
      <c r="AE37" s="41"/>
      <c r="AF37" s="41"/>
      <c r="AG37" s="42"/>
      <c r="AH37" s="40"/>
      <c r="AI37" s="41"/>
      <c r="AJ37" s="41"/>
      <c r="AK37" s="41"/>
      <c r="AL37" s="42"/>
      <c r="AM37" s="43"/>
      <c r="AN37" s="40"/>
      <c r="AO37" s="41"/>
      <c r="AP37" s="41"/>
      <c r="AQ37" s="42"/>
      <c r="AR37" s="43"/>
    </row>
    <row r="38" spans="1:44" x14ac:dyDescent="0.2">
      <c r="A38" s="34"/>
      <c r="B38" s="35"/>
      <c r="C38" s="36"/>
      <c r="D38" s="36"/>
      <c r="E38" s="36"/>
      <c r="F38" s="36"/>
      <c r="G38" s="36"/>
      <c r="H38" s="36"/>
      <c r="I38" s="37"/>
      <c r="J38" s="35"/>
      <c r="K38" s="37"/>
      <c r="L38" s="35"/>
      <c r="M38" s="36"/>
      <c r="N38" s="37"/>
      <c r="O38" s="35"/>
      <c r="P38" s="36"/>
      <c r="Q38" s="36"/>
      <c r="R38" s="36"/>
      <c r="S38" s="36"/>
      <c r="T38" s="37"/>
      <c r="U38" s="35"/>
      <c r="V38" s="36"/>
      <c r="W38" s="36"/>
      <c r="X38" s="36"/>
      <c r="Y38" s="37"/>
      <c r="Z38" s="35"/>
      <c r="AA38" s="36"/>
      <c r="AB38" s="36"/>
      <c r="AC38" s="37"/>
      <c r="AD38" s="35"/>
      <c r="AE38" s="36"/>
      <c r="AF38" s="36"/>
      <c r="AG38" s="37"/>
      <c r="AH38" s="35"/>
      <c r="AI38" s="36"/>
      <c r="AJ38" s="36"/>
      <c r="AK38" s="36"/>
      <c r="AL38" s="37"/>
      <c r="AM38" s="38"/>
      <c r="AN38" s="35"/>
      <c r="AO38" s="36"/>
      <c r="AP38" s="36"/>
      <c r="AQ38" s="37"/>
      <c r="AR38" s="38"/>
    </row>
    <row r="39" spans="1:44" x14ac:dyDescent="0.2">
      <c r="A39" s="39"/>
      <c r="B39" s="40"/>
      <c r="C39" s="41"/>
      <c r="D39" s="41"/>
      <c r="E39" s="41"/>
      <c r="F39" s="41"/>
      <c r="G39" s="41"/>
      <c r="H39" s="41"/>
      <c r="I39" s="42"/>
      <c r="J39" s="40"/>
      <c r="K39" s="42"/>
      <c r="L39" s="40"/>
      <c r="M39" s="41"/>
      <c r="N39" s="42"/>
      <c r="O39" s="40"/>
      <c r="P39" s="41"/>
      <c r="Q39" s="41"/>
      <c r="R39" s="41"/>
      <c r="S39" s="41"/>
      <c r="T39" s="42"/>
      <c r="U39" s="40"/>
      <c r="V39" s="41"/>
      <c r="W39" s="41"/>
      <c r="X39" s="41"/>
      <c r="Y39" s="42"/>
      <c r="Z39" s="40"/>
      <c r="AA39" s="41"/>
      <c r="AB39" s="41"/>
      <c r="AC39" s="42"/>
      <c r="AD39" s="40"/>
      <c r="AE39" s="41"/>
      <c r="AF39" s="41"/>
      <c r="AG39" s="42"/>
      <c r="AH39" s="40"/>
      <c r="AI39" s="41"/>
      <c r="AJ39" s="41"/>
      <c r="AK39" s="41"/>
      <c r="AL39" s="42"/>
      <c r="AM39" s="43"/>
      <c r="AN39" s="40"/>
      <c r="AO39" s="41"/>
      <c r="AP39" s="41"/>
      <c r="AQ39" s="42"/>
      <c r="AR39" s="43"/>
    </row>
    <row r="40" spans="1:44" x14ac:dyDescent="0.2">
      <c r="A40" s="34"/>
      <c r="B40" s="35"/>
      <c r="C40" s="36"/>
      <c r="D40" s="36"/>
      <c r="E40" s="36"/>
      <c r="F40" s="36"/>
      <c r="G40" s="36"/>
      <c r="H40" s="36"/>
      <c r="I40" s="37"/>
      <c r="J40" s="35"/>
      <c r="K40" s="37"/>
      <c r="L40" s="35"/>
      <c r="M40" s="36"/>
      <c r="N40" s="37"/>
      <c r="O40" s="35"/>
      <c r="P40" s="36"/>
      <c r="Q40" s="36"/>
      <c r="R40" s="36"/>
      <c r="S40" s="36"/>
      <c r="T40" s="37"/>
      <c r="U40" s="35"/>
      <c r="V40" s="36"/>
      <c r="W40" s="36"/>
      <c r="X40" s="36"/>
      <c r="Y40" s="37"/>
      <c r="Z40" s="35"/>
      <c r="AA40" s="36"/>
      <c r="AB40" s="36"/>
      <c r="AC40" s="37"/>
      <c r="AD40" s="35"/>
      <c r="AE40" s="36"/>
      <c r="AF40" s="36"/>
      <c r="AG40" s="37"/>
      <c r="AH40" s="35"/>
      <c r="AI40" s="36"/>
      <c r="AJ40" s="36"/>
      <c r="AK40" s="36"/>
      <c r="AL40" s="37"/>
      <c r="AM40" s="38"/>
      <c r="AN40" s="35"/>
      <c r="AO40" s="36"/>
      <c r="AP40" s="36"/>
      <c r="AQ40" s="37"/>
      <c r="AR40" s="38"/>
    </row>
    <row r="41" spans="1:44" x14ac:dyDescent="0.2">
      <c r="A41" s="39"/>
      <c r="B41" s="40"/>
      <c r="C41" s="41"/>
      <c r="D41" s="41"/>
      <c r="E41" s="41"/>
      <c r="F41" s="41"/>
      <c r="G41" s="41"/>
      <c r="H41" s="41"/>
      <c r="I41" s="42"/>
      <c r="J41" s="40"/>
      <c r="K41" s="42"/>
      <c r="L41" s="40"/>
      <c r="M41" s="41"/>
      <c r="N41" s="42"/>
      <c r="O41" s="40"/>
      <c r="P41" s="41"/>
      <c r="Q41" s="41"/>
      <c r="R41" s="41"/>
      <c r="S41" s="41"/>
      <c r="T41" s="42"/>
      <c r="U41" s="40"/>
      <c r="V41" s="41"/>
      <c r="W41" s="41"/>
      <c r="X41" s="41"/>
      <c r="Y41" s="42"/>
      <c r="Z41" s="40"/>
      <c r="AA41" s="41"/>
      <c r="AB41" s="41"/>
      <c r="AC41" s="42"/>
      <c r="AD41" s="40"/>
      <c r="AE41" s="41"/>
      <c r="AF41" s="41"/>
      <c r="AG41" s="42"/>
      <c r="AH41" s="40"/>
      <c r="AI41" s="41"/>
      <c r="AJ41" s="41"/>
      <c r="AK41" s="41"/>
      <c r="AL41" s="42"/>
      <c r="AM41" s="43"/>
      <c r="AN41" s="40"/>
      <c r="AO41" s="41"/>
      <c r="AP41" s="41"/>
      <c r="AQ41" s="42"/>
      <c r="AR41" s="43"/>
    </row>
    <row r="42" spans="1:44" x14ac:dyDescent="0.2">
      <c r="A42" s="34"/>
      <c r="B42" s="35"/>
      <c r="C42" s="36"/>
      <c r="D42" s="36"/>
      <c r="E42" s="36"/>
      <c r="F42" s="36"/>
      <c r="G42" s="36"/>
      <c r="H42" s="36"/>
      <c r="I42" s="37"/>
      <c r="J42" s="35"/>
      <c r="K42" s="37"/>
      <c r="L42" s="35"/>
      <c r="M42" s="36"/>
      <c r="N42" s="37"/>
      <c r="O42" s="35"/>
      <c r="P42" s="36"/>
      <c r="Q42" s="36"/>
      <c r="R42" s="36"/>
      <c r="S42" s="36"/>
      <c r="T42" s="37"/>
      <c r="U42" s="35"/>
      <c r="V42" s="36"/>
      <c r="W42" s="36"/>
      <c r="X42" s="36"/>
      <c r="Y42" s="37"/>
      <c r="Z42" s="35"/>
      <c r="AA42" s="36"/>
      <c r="AB42" s="36"/>
      <c r="AC42" s="37"/>
      <c r="AD42" s="35"/>
      <c r="AE42" s="36"/>
      <c r="AF42" s="36"/>
      <c r="AG42" s="37"/>
      <c r="AH42" s="35"/>
      <c r="AI42" s="36"/>
      <c r="AJ42" s="36"/>
      <c r="AK42" s="36"/>
      <c r="AL42" s="37"/>
      <c r="AM42" s="38"/>
      <c r="AN42" s="35"/>
      <c r="AO42" s="36"/>
      <c r="AP42" s="36"/>
      <c r="AQ42" s="37"/>
      <c r="AR42" s="38"/>
    </row>
    <row r="43" spans="1:44" x14ac:dyDescent="0.2">
      <c r="A43" s="39"/>
      <c r="B43" s="40"/>
      <c r="C43" s="41"/>
      <c r="D43" s="41"/>
      <c r="E43" s="41"/>
      <c r="F43" s="41"/>
      <c r="G43" s="41"/>
      <c r="H43" s="41"/>
      <c r="I43" s="42"/>
      <c r="J43" s="40"/>
      <c r="K43" s="42"/>
      <c r="L43" s="40"/>
      <c r="M43" s="41"/>
      <c r="N43" s="42"/>
      <c r="O43" s="40"/>
      <c r="P43" s="41"/>
      <c r="Q43" s="41"/>
      <c r="R43" s="41"/>
      <c r="S43" s="41"/>
      <c r="T43" s="42"/>
      <c r="U43" s="40"/>
      <c r="V43" s="41"/>
      <c r="W43" s="41"/>
      <c r="X43" s="41"/>
      <c r="Y43" s="42"/>
      <c r="Z43" s="40"/>
      <c r="AA43" s="41"/>
      <c r="AB43" s="41"/>
      <c r="AC43" s="42"/>
      <c r="AD43" s="40"/>
      <c r="AE43" s="41"/>
      <c r="AF43" s="41"/>
      <c r="AG43" s="42"/>
      <c r="AH43" s="40"/>
      <c r="AI43" s="41"/>
      <c r="AJ43" s="41"/>
      <c r="AK43" s="41"/>
      <c r="AL43" s="42"/>
      <c r="AM43" s="43"/>
      <c r="AN43" s="40"/>
      <c r="AO43" s="41"/>
      <c r="AP43" s="41"/>
      <c r="AQ43" s="42"/>
      <c r="AR43" s="43"/>
    </row>
    <row r="44" spans="1:44" x14ac:dyDescent="0.2">
      <c r="A44" s="34"/>
      <c r="B44" s="35"/>
      <c r="C44" s="36"/>
      <c r="D44" s="36"/>
      <c r="E44" s="36"/>
      <c r="F44" s="36"/>
      <c r="G44" s="36"/>
      <c r="H44" s="36"/>
      <c r="I44" s="37"/>
      <c r="J44" s="35"/>
      <c r="K44" s="37"/>
      <c r="L44" s="35"/>
      <c r="M44" s="36"/>
      <c r="N44" s="37"/>
      <c r="O44" s="35"/>
      <c r="P44" s="36"/>
      <c r="Q44" s="36"/>
      <c r="R44" s="36"/>
      <c r="S44" s="36"/>
      <c r="T44" s="37"/>
      <c r="U44" s="35"/>
      <c r="V44" s="36"/>
      <c r="W44" s="36"/>
      <c r="X44" s="36"/>
      <c r="Y44" s="37"/>
      <c r="Z44" s="35"/>
      <c r="AA44" s="36"/>
      <c r="AB44" s="36"/>
      <c r="AC44" s="37"/>
      <c r="AD44" s="35"/>
      <c r="AE44" s="36"/>
      <c r="AF44" s="36"/>
      <c r="AG44" s="37"/>
      <c r="AH44" s="35"/>
      <c r="AI44" s="36"/>
      <c r="AJ44" s="36"/>
      <c r="AK44" s="36"/>
      <c r="AL44" s="37"/>
      <c r="AM44" s="38"/>
      <c r="AN44" s="35"/>
      <c r="AO44" s="36"/>
      <c r="AP44" s="36"/>
      <c r="AQ44" s="37"/>
      <c r="AR44" s="38"/>
    </row>
    <row r="45" spans="1:44" x14ac:dyDescent="0.2">
      <c r="A45" s="39"/>
      <c r="B45" s="40"/>
      <c r="C45" s="41"/>
      <c r="D45" s="41"/>
      <c r="E45" s="41"/>
      <c r="F45" s="41"/>
      <c r="G45" s="41"/>
      <c r="H45" s="41"/>
      <c r="I45" s="42"/>
      <c r="J45" s="40"/>
      <c r="K45" s="42"/>
      <c r="L45" s="40"/>
      <c r="M45" s="41"/>
      <c r="N45" s="42"/>
      <c r="O45" s="40"/>
      <c r="P45" s="41"/>
      <c r="Q45" s="41"/>
      <c r="R45" s="41"/>
      <c r="S45" s="41"/>
      <c r="T45" s="42"/>
      <c r="U45" s="40"/>
      <c r="V45" s="41"/>
      <c r="W45" s="41"/>
      <c r="X45" s="41"/>
      <c r="Y45" s="42"/>
      <c r="Z45" s="40"/>
      <c r="AA45" s="41"/>
      <c r="AB45" s="41"/>
      <c r="AC45" s="42"/>
      <c r="AD45" s="40"/>
      <c r="AE45" s="41"/>
      <c r="AF45" s="41"/>
      <c r="AG45" s="42"/>
      <c r="AH45" s="40"/>
      <c r="AI45" s="41"/>
      <c r="AJ45" s="41"/>
      <c r="AK45" s="41"/>
      <c r="AL45" s="42"/>
      <c r="AM45" s="43"/>
      <c r="AN45" s="40"/>
      <c r="AO45" s="41"/>
      <c r="AP45" s="41"/>
      <c r="AQ45" s="42"/>
      <c r="AR45" s="43"/>
    </row>
    <row r="46" spans="1:44" x14ac:dyDescent="0.2">
      <c r="A46" s="34"/>
      <c r="B46" s="35"/>
      <c r="C46" s="36"/>
      <c r="D46" s="36"/>
      <c r="E46" s="36"/>
      <c r="F46" s="36"/>
      <c r="G46" s="36"/>
      <c r="H46" s="36"/>
      <c r="I46" s="37"/>
      <c r="J46" s="35"/>
      <c r="K46" s="37"/>
      <c r="L46" s="35"/>
      <c r="M46" s="36"/>
      <c r="N46" s="37"/>
      <c r="O46" s="35"/>
      <c r="P46" s="36"/>
      <c r="Q46" s="36"/>
      <c r="R46" s="36"/>
      <c r="S46" s="36"/>
      <c r="T46" s="37"/>
      <c r="U46" s="35"/>
      <c r="V46" s="36"/>
      <c r="W46" s="36"/>
      <c r="X46" s="36"/>
      <c r="Y46" s="37"/>
      <c r="Z46" s="35"/>
      <c r="AA46" s="36"/>
      <c r="AB46" s="36"/>
      <c r="AC46" s="37"/>
      <c r="AD46" s="35"/>
      <c r="AE46" s="36"/>
      <c r="AF46" s="36"/>
      <c r="AG46" s="37"/>
      <c r="AH46" s="35"/>
      <c r="AI46" s="36"/>
      <c r="AJ46" s="36"/>
      <c r="AK46" s="36"/>
      <c r="AL46" s="37"/>
      <c r="AM46" s="38"/>
      <c r="AN46" s="35"/>
      <c r="AO46" s="36"/>
      <c r="AP46" s="36"/>
      <c r="AQ46" s="37"/>
      <c r="AR46" s="38"/>
    </row>
    <row r="47" spans="1:44" ht="13.5" thickBot="1" x14ac:dyDescent="0.25">
      <c r="A47" s="44"/>
      <c r="B47" s="45"/>
      <c r="C47" s="46"/>
      <c r="D47" s="46"/>
      <c r="E47" s="46"/>
      <c r="F47" s="46"/>
      <c r="G47" s="46"/>
      <c r="H47" s="46"/>
      <c r="I47" s="47"/>
      <c r="J47" s="45"/>
      <c r="K47" s="47"/>
      <c r="L47" s="45"/>
      <c r="M47" s="46"/>
      <c r="N47" s="47"/>
      <c r="O47" s="45"/>
      <c r="P47" s="46"/>
      <c r="Q47" s="46"/>
      <c r="R47" s="46"/>
      <c r="S47" s="46"/>
      <c r="T47" s="47"/>
      <c r="U47" s="45"/>
      <c r="V47" s="46"/>
      <c r="W47" s="46"/>
      <c r="X47" s="46"/>
      <c r="Y47" s="47"/>
      <c r="Z47" s="45"/>
      <c r="AA47" s="46"/>
      <c r="AB47" s="46"/>
      <c r="AC47" s="47"/>
      <c r="AD47" s="45"/>
      <c r="AE47" s="46"/>
      <c r="AF47" s="46"/>
      <c r="AG47" s="47"/>
      <c r="AH47" s="45"/>
      <c r="AI47" s="46"/>
      <c r="AJ47" s="46"/>
      <c r="AK47" s="46"/>
      <c r="AL47" s="47"/>
      <c r="AM47" s="48"/>
      <c r="AN47" s="45"/>
      <c r="AO47" s="46"/>
      <c r="AP47" s="46"/>
      <c r="AQ47" s="47"/>
      <c r="AR47" s="48"/>
    </row>
    <row r="48" spans="1:44" ht="23.25" customHeight="1" thickBot="1" x14ac:dyDescent="0.25">
      <c r="A48" s="50" t="s">
        <v>83</v>
      </c>
      <c r="B48" s="51">
        <f t="shared" ref="B48:I48" si="0">SUM(B3:B47)</f>
        <v>1275</v>
      </c>
      <c r="C48" s="51">
        <f t="shared" si="0"/>
        <v>0</v>
      </c>
      <c r="D48" s="51">
        <f t="shared" si="0"/>
        <v>0</v>
      </c>
      <c r="E48" s="51">
        <f t="shared" si="0"/>
        <v>0</v>
      </c>
      <c r="F48" s="51">
        <f t="shared" si="0"/>
        <v>0</v>
      </c>
      <c r="G48" s="51">
        <f t="shared" si="0"/>
        <v>0</v>
      </c>
      <c r="H48" s="51">
        <f t="shared" si="0"/>
        <v>0</v>
      </c>
      <c r="I48" s="51">
        <f t="shared" si="0"/>
        <v>0</v>
      </c>
      <c r="J48" s="51">
        <f t="shared" ref="J48:AP48" si="1">SUM(J3:J47)</f>
        <v>0</v>
      </c>
      <c r="K48" s="51">
        <f t="shared" si="1"/>
        <v>19.75</v>
      </c>
      <c r="L48" s="51">
        <f t="shared" si="1"/>
        <v>0</v>
      </c>
      <c r="M48" s="51">
        <f t="shared" si="1"/>
        <v>0</v>
      </c>
      <c r="N48" s="51">
        <f t="shared" si="1"/>
        <v>0</v>
      </c>
      <c r="O48" s="51">
        <f t="shared" si="1"/>
        <v>9.99</v>
      </c>
      <c r="P48" s="51">
        <f t="shared" si="1"/>
        <v>0</v>
      </c>
      <c r="Q48" s="51">
        <f t="shared" si="1"/>
        <v>0</v>
      </c>
      <c r="R48" s="51">
        <f t="shared" si="1"/>
        <v>0</v>
      </c>
      <c r="S48" s="51">
        <f t="shared" si="1"/>
        <v>0</v>
      </c>
      <c r="T48" s="51">
        <f t="shared" si="1"/>
        <v>0</v>
      </c>
      <c r="U48" s="51">
        <f t="shared" si="1"/>
        <v>0</v>
      </c>
      <c r="V48" s="51">
        <f t="shared" si="1"/>
        <v>0</v>
      </c>
      <c r="W48" s="51">
        <f t="shared" si="1"/>
        <v>0</v>
      </c>
      <c r="X48" s="51">
        <f t="shared" si="1"/>
        <v>0</v>
      </c>
      <c r="Y48" s="51">
        <f t="shared" si="1"/>
        <v>0</v>
      </c>
      <c r="Z48" s="51">
        <f t="shared" si="1"/>
        <v>0</v>
      </c>
      <c r="AA48" s="51">
        <f t="shared" si="1"/>
        <v>0</v>
      </c>
      <c r="AB48" s="51">
        <f t="shared" si="1"/>
        <v>0</v>
      </c>
      <c r="AC48" s="51">
        <f t="shared" si="1"/>
        <v>0</v>
      </c>
      <c r="AD48" s="51">
        <f t="shared" si="1"/>
        <v>0</v>
      </c>
      <c r="AE48" s="51">
        <f t="shared" si="1"/>
        <v>0</v>
      </c>
      <c r="AF48" s="51">
        <f t="shared" si="1"/>
        <v>0</v>
      </c>
      <c r="AG48" s="51">
        <f t="shared" si="1"/>
        <v>0</v>
      </c>
      <c r="AH48" s="51">
        <f t="shared" si="1"/>
        <v>0</v>
      </c>
      <c r="AI48" s="51">
        <f t="shared" si="1"/>
        <v>0</v>
      </c>
      <c r="AJ48" s="51">
        <f t="shared" si="1"/>
        <v>0</v>
      </c>
      <c r="AK48" s="51">
        <f t="shared" si="1"/>
        <v>0</v>
      </c>
      <c r="AL48" s="51">
        <f t="shared" si="1"/>
        <v>0</v>
      </c>
      <c r="AM48" s="51">
        <f t="shared" si="1"/>
        <v>0</v>
      </c>
      <c r="AN48" s="51">
        <f t="shared" si="1"/>
        <v>0</v>
      </c>
      <c r="AO48" s="51">
        <f t="shared" si="1"/>
        <v>0</v>
      </c>
      <c r="AP48" s="51">
        <f t="shared" si="1"/>
        <v>0</v>
      </c>
      <c r="AQ48" s="51">
        <f>SUM(AQ3:AQ47)</f>
        <v>0</v>
      </c>
      <c r="AR48" s="51">
        <f>SUM(AR3:AR47)</f>
        <v>0</v>
      </c>
    </row>
    <row r="49" spans="1:44" ht="13.5" thickBot="1" x14ac:dyDescent="0.25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</row>
    <row r="50" spans="1:44" ht="13.5" thickBot="1" x14ac:dyDescent="0.25">
      <c r="AP50" s="57" t="s">
        <v>82</v>
      </c>
      <c r="AQ50" s="58"/>
      <c r="AR50" s="49">
        <f>SUM(B48:AR48)</f>
        <v>1304.74</v>
      </c>
    </row>
  </sheetData>
  <sheetProtection algorithmName="SHA-512" hashValue="h15M9EeFi2AgnvMdTID/q6G3CVYh5W8CAuhxT7IbUfhnCK4VzEij45NmcJtGx81qdKWiIvecbhll9m8bfU8qMw==" saltValue="prh+ZuRfU4ZV0jiCtEh4+A==" spinCount="100000" sheet="1" objects="1" scenarios="1"/>
  <mergeCells count="11">
    <mergeCell ref="AP50:AQ50"/>
    <mergeCell ref="A49:AR49"/>
    <mergeCell ref="AH1:AL1"/>
    <mergeCell ref="L1:N1"/>
    <mergeCell ref="AN1:AQ1"/>
    <mergeCell ref="B1:I1"/>
    <mergeCell ref="J1:K1"/>
    <mergeCell ref="O1:T1"/>
    <mergeCell ref="U1:Y1"/>
    <mergeCell ref="Z1:AC1"/>
    <mergeCell ref="AD1:AG1"/>
  </mergeCells>
  <printOptions horizontalCentered="1"/>
  <pageMargins left="0.4" right="0.4" top="0.4" bottom="0.4" header="0.3" footer="0.3"/>
  <pageSetup scale="72" fitToHeight="0" orientation="landscape" r:id="rId1"/>
  <headerFooter differentFirst="1">
    <oddFooter>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86581154-FF2E-4421-95A3-C3D4F3696E1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PERSONAL BUDGET</vt:lpstr>
      <vt:lpstr>Expenses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Martin</dc:creator>
  <cp:lastModifiedBy>Jamey Warr</cp:lastModifiedBy>
  <dcterms:created xsi:type="dcterms:W3CDTF">2015-07-23T08:51:04Z</dcterms:created>
  <dcterms:modified xsi:type="dcterms:W3CDTF">2022-08-04T14:23:56Z</dcterms:modified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TC040354839991</vt:lpwstr>
  </property>
</Properties>
</file>